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4650" yWindow="240" windowWidth="13560" windowHeight="12135"/>
  </bookViews>
  <sheets>
    <sheet name="GuV_D" sheetId="22" r:id="rId1"/>
    <sheet name="GuV_E" sheetId="23" r:id="rId2"/>
    <sheet name="GuV 0809" sheetId="20" state="hidden" r:id="rId3"/>
    <sheet name="GuV_D (2)" sheetId="18" state="hidden" r:id="rId4"/>
    <sheet name="GuV_E (2)" sheetId="19" state="hidden" r:id="rId5"/>
    <sheet name="GuV 0708 alt" sheetId="13" state="hidden" r:id="rId6"/>
    <sheet name="GuV_VJ" sheetId="8" state="hidden" r:id="rId7"/>
    <sheet name="GuV_GJ" sheetId="9" state="hidden" r:id="rId8"/>
    <sheet name="IS-Deutsch_Euro" sheetId="2" state="hidden" r:id="rId9"/>
    <sheet name="GJ 00_01" sheetId="4" state="hidden" r:id="rId10"/>
    <sheet name="GJ 01_02" sheetId="5" state="hidden" r:id="rId11"/>
    <sheet name="IS-Engl_Euro " sheetId="3" state="hidden" r:id="rId12"/>
  </sheets>
  <definedNames>
    <definedName name="_xlnm.Print_Area" localSheetId="0">GuV_D!$A$1:$Y$58</definedName>
    <definedName name="_xlnm.Print_Area" localSheetId="3">'GuV_D (2)'!$A$1:$AG$58</definedName>
    <definedName name="_xlnm.Print_Area" localSheetId="1">GuV_E!$A$1:$Y$54</definedName>
    <definedName name="_xlnm.Print_Area" localSheetId="4">'GuV_E (2)'!$A$1:$AH$54</definedName>
  </definedNames>
  <calcPr calcId="145621"/>
</workbook>
</file>

<file path=xl/calcChain.xml><?xml version="1.0" encoding="utf-8"?>
<calcChain xmlns="http://schemas.openxmlformats.org/spreadsheetml/2006/main">
  <c r="U29" i="23" l="1"/>
  <c r="S21" i="23"/>
  <c r="U21" i="23" s="1"/>
  <c r="S20" i="23"/>
  <c r="U20" i="23" s="1"/>
  <c r="N21" i="23"/>
  <c r="O21" i="23" s="1"/>
  <c r="N20" i="23"/>
  <c r="O20" i="23" s="1"/>
  <c r="N16" i="23"/>
  <c r="N16" i="22"/>
  <c r="H46" i="23" l="1"/>
  <c r="H36" i="23"/>
  <c r="H32" i="23"/>
  <c r="H31" i="23"/>
  <c r="H30" i="23"/>
  <c r="H29" i="23"/>
  <c r="H28" i="23"/>
  <c r="H20" i="23"/>
  <c r="H19" i="23"/>
  <c r="H18" i="23"/>
  <c r="H10" i="23"/>
  <c r="S20" i="22" l="1"/>
  <c r="N20" i="22"/>
  <c r="O20" i="22" l="1"/>
  <c r="L42" i="18"/>
  <c r="L42" i="19" s="1"/>
  <c r="L12" i="18"/>
  <c r="L12" i="19" s="1"/>
  <c r="L16" i="18"/>
  <c r="L16" i="19" s="1"/>
  <c r="L17" i="18"/>
  <c r="L17" i="19" s="1"/>
  <c r="L18" i="18"/>
  <c r="L18" i="19" s="1"/>
  <c r="L19" i="18"/>
  <c r="L19" i="19" s="1"/>
  <c r="L20" i="18"/>
  <c r="L20" i="19" s="1"/>
  <c r="L29" i="18"/>
  <c r="L30" i="18"/>
  <c r="L30" i="19" s="1"/>
  <c r="L28" i="18"/>
  <c r="L28" i="19" s="1"/>
  <c r="L31" i="18"/>
  <c r="L36" i="18"/>
  <c r="J24" i="18"/>
  <c r="J24" i="19" s="1"/>
  <c r="S21" i="22"/>
  <c r="N21" i="22"/>
  <c r="O21" i="22" s="1"/>
  <c r="Q7" i="23"/>
  <c r="B46" i="23"/>
  <c r="B46" i="22"/>
  <c r="O10" i="20"/>
  <c r="W10" i="20"/>
  <c r="AE10" i="20"/>
  <c r="L12" i="20"/>
  <c r="O12" i="20"/>
  <c r="P12" i="20" s="1"/>
  <c r="T12" i="20"/>
  <c r="AA12" i="20"/>
  <c r="K14" i="20"/>
  <c r="L14" i="20"/>
  <c r="S14" i="20"/>
  <c r="T14" i="20"/>
  <c r="AI14" i="20"/>
  <c r="AI26" i="20"/>
  <c r="AI34" i="20" s="1"/>
  <c r="AI38" i="20"/>
  <c r="AI41" i="20" s="1"/>
  <c r="AI46" i="20" s="1"/>
  <c r="K16" i="20"/>
  <c r="L16" i="20" s="1"/>
  <c r="S16" i="20"/>
  <c r="AA16" i="20"/>
  <c r="AB16" i="20" s="1"/>
  <c r="AE16" i="20"/>
  <c r="K17" i="20"/>
  <c r="L17" i="20"/>
  <c r="S17" i="20"/>
  <c r="AB17" i="20"/>
  <c r="AE17" i="20"/>
  <c r="K18" i="20"/>
  <c r="L18" i="20" s="1"/>
  <c r="O18" i="20"/>
  <c r="S18" i="20"/>
  <c r="T18" i="20" s="1"/>
  <c r="W18" i="20"/>
  <c r="X18" i="20" s="1"/>
  <c r="AB18" i="20"/>
  <c r="AE18" i="20"/>
  <c r="L19" i="20"/>
  <c r="O19" i="20"/>
  <c r="T19" i="20"/>
  <c r="W19" i="20"/>
  <c r="X19" i="20" s="1"/>
  <c r="AB19" i="20"/>
  <c r="AE19" i="20"/>
  <c r="L20" i="20"/>
  <c r="O20" i="20"/>
  <c r="T20" i="20"/>
  <c r="W20" i="20"/>
  <c r="X20" i="20" s="1"/>
  <c r="AB20" i="20"/>
  <c r="AE20" i="20"/>
  <c r="L21" i="20"/>
  <c r="O21" i="20"/>
  <c r="T21" i="20"/>
  <c r="W21" i="20"/>
  <c r="X21" i="20" s="1"/>
  <c r="AB21" i="20"/>
  <c r="AE21" i="20"/>
  <c r="K26" i="20"/>
  <c r="M24" i="20"/>
  <c r="Q24" i="20"/>
  <c r="U24" i="20"/>
  <c r="AC24" i="20"/>
  <c r="L28" i="20"/>
  <c r="O28" i="20"/>
  <c r="T28" i="20"/>
  <c r="W28" i="20"/>
  <c r="X28" i="20" s="1"/>
  <c r="AB28" i="20"/>
  <c r="AE28" i="20"/>
  <c r="L29" i="20"/>
  <c r="O29" i="20"/>
  <c r="T29" i="20"/>
  <c r="W29" i="20"/>
  <c r="X29" i="20" s="1"/>
  <c r="AA29" i="20"/>
  <c r="AB29" i="20" s="1"/>
  <c r="AE29" i="20"/>
  <c r="L30" i="20"/>
  <c r="O30" i="20"/>
  <c r="T30" i="20"/>
  <c r="W30" i="20"/>
  <c r="X30" i="20"/>
  <c r="AB30" i="20"/>
  <c r="AE30" i="20"/>
  <c r="L31" i="20"/>
  <c r="O31" i="20"/>
  <c r="T31" i="20"/>
  <c r="W31" i="20"/>
  <c r="X31" i="20"/>
  <c r="AB31" i="20"/>
  <c r="AE31" i="20"/>
  <c r="L32" i="20"/>
  <c r="O32" i="20"/>
  <c r="T32" i="20"/>
  <c r="W32" i="20"/>
  <c r="X32" i="20"/>
  <c r="AB32" i="20"/>
  <c r="AE32" i="20"/>
  <c r="K36" i="20"/>
  <c r="L36" i="20"/>
  <c r="S36" i="20"/>
  <c r="AA36" i="20"/>
  <c r="L42" i="20"/>
  <c r="O42" i="20"/>
  <c r="T42" i="20"/>
  <c r="W42" i="20"/>
  <c r="X42" i="20"/>
  <c r="AB42" i="20"/>
  <c r="AE42" i="20"/>
  <c r="B46" i="20"/>
  <c r="Q46" i="18"/>
  <c r="Q46" i="19" s="1"/>
  <c r="Q42" i="18"/>
  <c r="Q42" i="19" s="1"/>
  <c r="Q41" i="18"/>
  <c r="Q21" i="18"/>
  <c r="Q10" i="18"/>
  <c r="Q12" i="18"/>
  <c r="Q12" i="19" s="1"/>
  <c r="Q10" i="19"/>
  <c r="Q16" i="18"/>
  <c r="Q17" i="18"/>
  <c r="Q18" i="18"/>
  <c r="Q19" i="18"/>
  <c r="Q19" i="19" s="1"/>
  <c r="Q20" i="18"/>
  <c r="Q29" i="18"/>
  <c r="Q29" i="19"/>
  <c r="R29" i="19" s="1"/>
  <c r="Q30" i="18"/>
  <c r="Q30" i="19"/>
  <c r="R30" i="19" s="1"/>
  <c r="Q32" i="18"/>
  <c r="Q28" i="18"/>
  <c r="Q31" i="18"/>
  <c r="Q36" i="18"/>
  <c r="Q31" i="19"/>
  <c r="Q32" i="19"/>
  <c r="O24" i="18"/>
  <c r="O24" i="19" s="1"/>
  <c r="O23" i="18"/>
  <c r="O23" i="19" s="1"/>
  <c r="Q17" i="19"/>
  <c r="R17" i="19" s="1"/>
  <c r="Q18" i="19"/>
  <c r="Q16" i="19"/>
  <c r="R10" i="19"/>
  <c r="L21" i="18"/>
  <c r="L32" i="18"/>
  <c r="L32" i="19" s="1"/>
  <c r="Y24" i="18"/>
  <c r="J7" i="19"/>
  <c r="O7" i="19"/>
  <c r="T7" i="19"/>
  <c r="Z7" i="19"/>
  <c r="H10" i="19"/>
  <c r="V10" i="19"/>
  <c r="AB10" i="19"/>
  <c r="AD10" i="19"/>
  <c r="V12" i="19"/>
  <c r="AB12" i="19"/>
  <c r="AF12" i="19"/>
  <c r="AG12" i="19"/>
  <c r="V14" i="19"/>
  <c r="AB14" i="19"/>
  <c r="AD14" i="19"/>
  <c r="V16" i="19"/>
  <c r="AB16" i="19"/>
  <c r="AG16" i="19"/>
  <c r="V17" i="19"/>
  <c r="AB17" i="19"/>
  <c r="H18" i="19"/>
  <c r="V18" i="19"/>
  <c r="W18" i="19"/>
  <c r="AB18" i="19"/>
  <c r="AD18" i="19" s="1"/>
  <c r="AG18" i="19"/>
  <c r="H19" i="19"/>
  <c r="R19" i="19"/>
  <c r="V19" i="19"/>
  <c r="AB19" i="19"/>
  <c r="H20" i="19"/>
  <c r="V20" i="19"/>
  <c r="W20" i="19"/>
  <c r="AB20" i="19"/>
  <c r="AD20" i="19"/>
  <c r="H21" i="19"/>
  <c r="Q21" i="19"/>
  <c r="R21" i="19" s="1"/>
  <c r="V21" i="19"/>
  <c r="W21" i="19"/>
  <c r="AB21" i="19"/>
  <c r="AD21" i="19" s="1"/>
  <c r="AF21" i="19"/>
  <c r="T23" i="19"/>
  <c r="Z23" i="19"/>
  <c r="AD23" i="19"/>
  <c r="AF23" i="19"/>
  <c r="AG23" i="19"/>
  <c r="T24" i="19"/>
  <c r="Z24" i="19"/>
  <c r="V26" i="19"/>
  <c r="W26" i="19"/>
  <c r="AB26" i="19"/>
  <c r="AD26" i="19"/>
  <c r="AG26" i="19"/>
  <c r="H28" i="19"/>
  <c r="V28" i="19"/>
  <c r="AD28" i="19"/>
  <c r="H29" i="19"/>
  <c r="V29" i="19"/>
  <c r="AB29" i="19"/>
  <c r="AD29" i="19"/>
  <c r="H30" i="19"/>
  <c r="V30" i="19"/>
  <c r="AB30" i="19"/>
  <c r="AD30" i="19" s="1"/>
  <c r="V31" i="19"/>
  <c r="W31" i="19" s="1"/>
  <c r="AB31" i="19"/>
  <c r="H32" i="19"/>
  <c r="R32" i="19"/>
  <c r="V32" i="19"/>
  <c r="W32" i="19"/>
  <c r="AB32" i="19"/>
  <c r="H34" i="19"/>
  <c r="V34" i="19"/>
  <c r="W34" i="19"/>
  <c r="AB34" i="19"/>
  <c r="AG34" i="19" s="1"/>
  <c r="AD34" i="19"/>
  <c r="H36" i="19"/>
  <c r="V36" i="19"/>
  <c r="AB36" i="19"/>
  <c r="V38" i="19"/>
  <c r="AB38" i="19"/>
  <c r="AD38" i="19"/>
  <c r="AB41" i="19"/>
  <c r="AD41" i="19" s="1"/>
  <c r="R42" i="19"/>
  <c r="AB42" i="19"/>
  <c r="AD42" i="19"/>
  <c r="B46" i="19"/>
  <c r="H46" i="19"/>
  <c r="V46" i="19"/>
  <c r="AB46" i="19"/>
  <c r="AG46" i="19" s="1"/>
  <c r="R10" i="18"/>
  <c r="V10" i="18"/>
  <c r="AF10" i="18" s="1"/>
  <c r="AA10" i="18"/>
  <c r="R12" i="18"/>
  <c r="V12" i="18"/>
  <c r="AA12" i="18"/>
  <c r="AC12" i="18" s="1"/>
  <c r="AF12" i="18"/>
  <c r="V16" i="18"/>
  <c r="V17" i="18"/>
  <c r="AF17" i="18" s="1"/>
  <c r="V18" i="18"/>
  <c r="V21" i="18"/>
  <c r="V19" i="18"/>
  <c r="AF19" i="18" s="1"/>
  <c r="V20" i="18"/>
  <c r="R16" i="18"/>
  <c r="AA16" i="18"/>
  <c r="AC16" i="18"/>
  <c r="AF16" i="18"/>
  <c r="R17" i="18"/>
  <c r="AA17" i="18"/>
  <c r="AC17" i="18"/>
  <c r="R18" i="18"/>
  <c r="AA18" i="18"/>
  <c r="AC18" i="18"/>
  <c r="AF18" i="18"/>
  <c r="R19" i="18"/>
  <c r="AA19" i="18"/>
  <c r="AC19" i="18"/>
  <c r="AA20" i="18"/>
  <c r="AC20" i="18"/>
  <c r="R21" i="18"/>
  <c r="AA21" i="18"/>
  <c r="AC21" i="18" s="1"/>
  <c r="AE21" i="18"/>
  <c r="R23" i="18"/>
  <c r="T23" i="18"/>
  <c r="AE23" i="18" s="1"/>
  <c r="Y23" i="18"/>
  <c r="AC23" i="18" s="1"/>
  <c r="T24" i="18"/>
  <c r="V28" i="18"/>
  <c r="AA28" i="18"/>
  <c r="AF28" i="18"/>
  <c r="R29" i="18"/>
  <c r="V29" i="18"/>
  <c r="AA29" i="18"/>
  <c r="R30" i="18"/>
  <c r="V30" i="18"/>
  <c r="AF30" i="18" s="1"/>
  <c r="AA30" i="18"/>
  <c r="R31" i="18"/>
  <c r="V31" i="18"/>
  <c r="AE31" i="18" s="1"/>
  <c r="AA31" i="18"/>
  <c r="R32" i="18"/>
  <c r="V32" i="18"/>
  <c r="AF32" i="18" s="1"/>
  <c r="AA32" i="18"/>
  <c r="V36" i="18"/>
  <c r="AF36" i="18" s="1"/>
  <c r="AA36" i="18"/>
  <c r="AA41" i="18"/>
  <c r="R42" i="18"/>
  <c r="AA42" i="18"/>
  <c r="AC42" i="18"/>
  <c r="B46" i="18"/>
  <c r="AA46" i="18"/>
  <c r="K12" i="13"/>
  <c r="K14" i="13"/>
  <c r="K26" i="13" s="1"/>
  <c r="AI20" i="13"/>
  <c r="AE20" i="13" s="1"/>
  <c r="AI19" i="13"/>
  <c r="AE19" i="13"/>
  <c r="AI41" i="13"/>
  <c r="AI46" i="13"/>
  <c r="AI36" i="13"/>
  <c r="AI12" i="13"/>
  <c r="AI14" i="13" s="1"/>
  <c r="AI26" i="13" s="1"/>
  <c r="AI34" i="13" s="1"/>
  <c r="AE28" i="13"/>
  <c r="AE10" i="13"/>
  <c r="AA12" i="13"/>
  <c r="AE16" i="13"/>
  <c r="AE17" i="13"/>
  <c r="AE18" i="13"/>
  <c r="AE21" i="13"/>
  <c r="AE29" i="13"/>
  <c r="AE30" i="13"/>
  <c r="AE31" i="13"/>
  <c r="AA36" i="13"/>
  <c r="Y24" i="13"/>
  <c r="AC24" i="13" s="1"/>
  <c r="W10" i="13"/>
  <c r="S12" i="13"/>
  <c r="S16" i="13"/>
  <c r="O16" i="13"/>
  <c r="W16" i="13"/>
  <c r="W48" i="13"/>
  <c r="S17" i="13"/>
  <c r="W17" i="13"/>
  <c r="S18" i="13"/>
  <c r="W18" i="13"/>
  <c r="S21" i="13"/>
  <c r="W21" i="13"/>
  <c r="W19" i="13"/>
  <c r="W20" i="13"/>
  <c r="W29" i="13"/>
  <c r="W30" i="13"/>
  <c r="W31" i="13"/>
  <c r="S36" i="13"/>
  <c r="S48" i="13"/>
  <c r="W42" i="13"/>
  <c r="O21" i="13"/>
  <c r="O10" i="13"/>
  <c r="O19" i="13"/>
  <c r="O29" i="13"/>
  <c r="K36" i="13"/>
  <c r="O42" i="13"/>
  <c r="O17" i="13"/>
  <c r="O18" i="13"/>
  <c r="O20" i="13"/>
  <c r="O30" i="13"/>
  <c r="O31" i="13"/>
  <c r="M24" i="13"/>
  <c r="AH13" i="4"/>
  <c r="AH14" i="4"/>
  <c r="Y13" i="2"/>
  <c r="W13" i="3" s="1"/>
  <c r="AH18" i="4"/>
  <c r="Y18" i="2" s="1"/>
  <c r="W18" i="3" s="1"/>
  <c r="Y18" i="3" s="1"/>
  <c r="AH19" i="4"/>
  <c r="AF20" i="4"/>
  <c r="AH21" i="4" s="1"/>
  <c r="AJ21" i="4" s="1"/>
  <c r="AF21" i="4"/>
  <c r="AH25" i="4"/>
  <c r="AH24" i="4"/>
  <c r="AH23" i="4"/>
  <c r="AH34" i="4"/>
  <c r="AJ34" i="4"/>
  <c r="AH35" i="4"/>
  <c r="AH41" i="4"/>
  <c r="Y42" i="2" s="1"/>
  <c r="W41" i="3" s="1"/>
  <c r="V16" i="4"/>
  <c r="V27" i="4" s="1"/>
  <c r="V31" i="4" s="1"/>
  <c r="X31" i="4" s="1"/>
  <c r="V21" i="4"/>
  <c r="X21" i="4" s="1"/>
  <c r="AF19" i="4"/>
  <c r="AH20" i="4"/>
  <c r="AB16" i="4"/>
  <c r="AB21" i="4"/>
  <c r="P16" i="4"/>
  <c r="P21" i="4"/>
  <c r="R21" i="4" s="1"/>
  <c r="J16" i="4"/>
  <c r="L16" i="4" s="1"/>
  <c r="J21" i="4"/>
  <c r="J27" i="4"/>
  <c r="AJ41" i="4"/>
  <c r="AD41" i="4"/>
  <c r="X41" i="4"/>
  <c r="R41" i="4"/>
  <c r="L41" i="4"/>
  <c r="AD35" i="4"/>
  <c r="X35" i="4"/>
  <c r="AD34" i="4"/>
  <c r="X34" i="4"/>
  <c r="R34" i="4"/>
  <c r="L34" i="4"/>
  <c r="AJ25" i="4"/>
  <c r="AD25" i="4"/>
  <c r="X25" i="4"/>
  <c r="R25" i="4"/>
  <c r="L25" i="4"/>
  <c r="AD24" i="4"/>
  <c r="X24" i="4"/>
  <c r="R24" i="4"/>
  <c r="L24" i="4"/>
  <c r="AD23" i="4"/>
  <c r="X23" i="4"/>
  <c r="R23" i="4"/>
  <c r="L23" i="4"/>
  <c r="AD21" i="4"/>
  <c r="L21" i="4"/>
  <c r="AJ19" i="4"/>
  <c r="AD19" i="4"/>
  <c r="X19" i="4"/>
  <c r="R19" i="4"/>
  <c r="L19" i="4"/>
  <c r="AJ18" i="4"/>
  <c r="AD18" i="4"/>
  <c r="X18" i="4"/>
  <c r="R18" i="4"/>
  <c r="L18" i="4"/>
  <c r="X16" i="4"/>
  <c r="R16" i="4"/>
  <c r="AD14" i="4"/>
  <c r="X14" i="4"/>
  <c r="R14" i="4"/>
  <c r="L14" i="4"/>
  <c r="AH33" i="4"/>
  <c r="AJ35" i="4"/>
  <c r="AO13" i="5"/>
  <c r="AO14" i="5"/>
  <c r="AO18" i="5"/>
  <c r="AO19" i="5"/>
  <c r="AM20" i="5"/>
  <c r="AM21" i="5"/>
  <c r="AO21" i="5"/>
  <c r="AO23" i="5"/>
  <c r="AO24" i="5"/>
  <c r="AO25" i="5"/>
  <c r="AQ25" i="5" s="1"/>
  <c r="AO34" i="5"/>
  <c r="AO35" i="5"/>
  <c r="AO33" i="5"/>
  <c r="S33" i="2"/>
  <c r="Q33" i="3" s="1"/>
  <c r="AO41" i="5"/>
  <c r="AO40" i="5"/>
  <c r="AU56" i="5"/>
  <c r="AU54" i="5"/>
  <c r="AU16" i="5"/>
  <c r="AU21" i="5"/>
  <c r="AW21" i="5" s="1"/>
  <c r="AW41" i="5"/>
  <c r="AQ41" i="5"/>
  <c r="AW40" i="5"/>
  <c r="AW35" i="5"/>
  <c r="AW34" i="5"/>
  <c r="AW25" i="5"/>
  <c r="AW24" i="5"/>
  <c r="AW23" i="5"/>
  <c r="AW19" i="5"/>
  <c r="AW18" i="5"/>
  <c r="AW14" i="5"/>
  <c r="AI56" i="5"/>
  <c r="AI54" i="5"/>
  <c r="AC41" i="5"/>
  <c r="W40" i="5"/>
  <c r="W35" i="5"/>
  <c r="W34" i="5"/>
  <c r="AC34" i="5"/>
  <c r="AC33" i="5"/>
  <c r="AC25" i="5"/>
  <c r="W24" i="5"/>
  <c r="AC23" i="5"/>
  <c r="U21" i="5"/>
  <c r="U20" i="5"/>
  <c r="AC19" i="5"/>
  <c r="AC18" i="5"/>
  <c r="AC14" i="5"/>
  <c r="AC13" i="5"/>
  <c r="AI16" i="5"/>
  <c r="AI21" i="5"/>
  <c r="AK41" i="5"/>
  <c r="AK40" i="5"/>
  <c r="AK35" i="5"/>
  <c r="AK34" i="5"/>
  <c r="AK25" i="5"/>
  <c r="AK24" i="5"/>
  <c r="AK23" i="5"/>
  <c r="AK19" i="5"/>
  <c r="AK18" i="5"/>
  <c r="AK16" i="5"/>
  <c r="AK14" i="5"/>
  <c r="W16" i="5"/>
  <c r="Y41" i="5"/>
  <c r="Y34" i="5"/>
  <c r="P13" i="5"/>
  <c r="P19" i="5"/>
  <c r="P18" i="5"/>
  <c r="H20" i="5"/>
  <c r="P14" i="5"/>
  <c r="P25" i="5"/>
  <c r="R25" i="5" s="1"/>
  <c r="P23" i="5"/>
  <c r="P34" i="5"/>
  <c r="R34" i="5" s="1"/>
  <c r="P41" i="5"/>
  <c r="P40" i="5"/>
  <c r="R40" i="5" s="1"/>
  <c r="P33" i="5"/>
  <c r="L25" i="5"/>
  <c r="J16" i="5"/>
  <c r="J21" i="5"/>
  <c r="J27" i="5" s="1"/>
  <c r="L41" i="5"/>
  <c r="L34" i="5"/>
  <c r="Y25" i="5"/>
  <c r="L24" i="5"/>
  <c r="Y23" i="5"/>
  <c r="R23" i="5"/>
  <c r="L23" i="5"/>
  <c r="L21" i="5"/>
  <c r="Y19" i="5"/>
  <c r="L19" i="5"/>
  <c r="Y18" i="5"/>
  <c r="R18" i="5"/>
  <c r="L18" i="5"/>
  <c r="Y16" i="5"/>
  <c r="L16" i="5"/>
  <c r="Y14" i="5"/>
  <c r="L14" i="5"/>
  <c r="B46" i="13"/>
  <c r="T24" i="9"/>
  <c r="P24" i="9"/>
  <c r="P14" i="9"/>
  <c r="P13" i="9"/>
  <c r="P16" i="9" s="1"/>
  <c r="P19" i="9"/>
  <c r="P18" i="9"/>
  <c r="R20" i="9"/>
  <c r="N20" i="9" s="1"/>
  <c r="N21" i="9"/>
  <c r="J25" i="9"/>
  <c r="J34" i="9"/>
  <c r="P34" i="9"/>
  <c r="P35" i="9"/>
  <c r="P33" i="9"/>
  <c r="T16" i="9"/>
  <c r="U16" i="9"/>
  <c r="J16" i="9"/>
  <c r="P41" i="9"/>
  <c r="J21" i="9"/>
  <c r="L21" i="9"/>
  <c r="L41" i="9"/>
  <c r="L35" i="9"/>
  <c r="L34" i="9"/>
  <c r="L33" i="9"/>
  <c r="L24" i="9"/>
  <c r="L23" i="9"/>
  <c r="L19" i="9"/>
  <c r="L18" i="9"/>
  <c r="L14" i="9"/>
  <c r="P42" i="9"/>
  <c r="L41" i="8"/>
  <c r="T24" i="8"/>
  <c r="T19" i="8"/>
  <c r="J24" i="8"/>
  <c r="P23" i="8"/>
  <c r="R20" i="8"/>
  <c r="T21" i="8"/>
  <c r="T34" i="8"/>
  <c r="P57" i="8"/>
  <c r="P42" i="8"/>
  <c r="P41" i="8"/>
  <c r="P35" i="8"/>
  <c r="J34" i="8"/>
  <c r="P34" i="8" s="1"/>
  <c r="P33" i="8"/>
  <c r="P25" i="8"/>
  <c r="N21" i="8"/>
  <c r="H20" i="8"/>
  <c r="N20" i="8"/>
  <c r="J19" i="8"/>
  <c r="P18" i="8"/>
  <c r="P14" i="8"/>
  <c r="P13" i="8"/>
  <c r="P16" i="8" s="1"/>
  <c r="T16" i="8"/>
  <c r="J16" i="8"/>
  <c r="J21" i="8"/>
  <c r="X41" i="8"/>
  <c r="X35" i="8"/>
  <c r="X34" i="8"/>
  <c r="X33" i="8"/>
  <c r="X25" i="8"/>
  <c r="X23" i="8"/>
  <c r="X18" i="8"/>
  <c r="X14" i="8"/>
  <c r="X13" i="8"/>
  <c r="L35" i="8"/>
  <c r="L34" i="8"/>
  <c r="L33" i="8"/>
  <c r="L25" i="8"/>
  <c r="L24" i="8"/>
  <c r="L23" i="8"/>
  <c r="L21" i="8"/>
  <c r="L19" i="8"/>
  <c r="L18" i="8"/>
  <c r="L14" i="8"/>
  <c r="V41" i="8"/>
  <c r="V35" i="8"/>
  <c r="V34" i="8"/>
  <c r="V33" i="8"/>
  <c r="V25" i="8"/>
  <c r="V24" i="8"/>
  <c r="V23" i="8"/>
  <c r="V18" i="8"/>
  <c r="V16" i="8"/>
  <c r="V14" i="8"/>
  <c r="AE41" i="2"/>
  <c r="AE42" i="2"/>
  <c r="AE34" i="2"/>
  <c r="AE35" i="2"/>
  <c r="AC35" i="3" s="1"/>
  <c r="AE33" i="2"/>
  <c r="AE25" i="2"/>
  <c r="AE24" i="2"/>
  <c r="AE13" i="2"/>
  <c r="AE23" i="2"/>
  <c r="AC21" i="2"/>
  <c r="AC20" i="2"/>
  <c r="AE21" i="2" s="1"/>
  <c r="AE19" i="2"/>
  <c r="AE18" i="2"/>
  <c r="AE14" i="2"/>
  <c r="S42" i="2"/>
  <c r="S41" i="2"/>
  <c r="S34" i="2"/>
  <c r="S25" i="2"/>
  <c r="S24" i="2"/>
  <c r="Q21" i="2"/>
  <c r="Q20" i="2"/>
  <c r="S19" i="2"/>
  <c r="S14" i="2"/>
  <c r="K42" i="2"/>
  <c r="K35" i="2"/>
  <c r="K34" i="2"/>
  <c r="K33" i="2"/>
  <c r="K25" i="2"/>
  <c r="K24" i="2"/>
  <c r="K23" i="2"/>
  <c r="I21" i="2"/>
  <c r="I20" i="2"/>
  <c r="G20" i="3" s="1"/>
  <c r="K19" i="2"/>
  <c r="K18" i="2"/>
  <c r="K14" i="2"/>
  <c r="K13" i="2"/>
  <c r="AG35" i="2"/>
  <c r="Y19" i="2"/>
  <c r="W21" i="2"/>
  <c r="Y25" i="2"/>
  <c r="AA25" i="2" s="1"/>
  <c r="Y35" i="2"/>
  <c r="AA42" i="2"/>
  <c r="Y33" i="2"/>
  <c r="W33" i="3" s="1"/>
  <c r="AG18" i="2"/>
  <c r="AA18" i="2"/>
  <c r="K21" i="2"/>
  <c r="I21" i="3" s="1"/>
  <c r="M21" i="2"/>
  <c r="I14" i="3"/>
  <c r="I19" i="3"/>
  <c r="I25" i="3"/>
  <c r="I24" i="3"/>
  <c r="I33" i="3"/>
  <c r="I35" i="3"/>
  <c r="I41" i="3"/>
  <c r="AC14" i="3"/>
  <c r="AC18" i="3"/>
  <c r="AC23" i="3"/>
  <c r="AC24" i="3"/>
  <c r="AC34" i="3"/>
  <c r="AC33" i="3"/>
  <c r="W25" i="3"/>
  <c r="Q24" i="3"/>
  <c r="Q34" i="3"/>
  <c r="Q41" i="3"/>
  <c r="AC56" i="3"/>
  <c r="AC54" i="3"/>
  <c r="AA21" i="3"/>
  <c r="AC20" i="3"/>
  <c r="AA20" i="3"/>
  <c r="W56" i="3"/>
  <c r="W54" i="3"/>
  <c r="U21" i="3"/>
  <c r="W20" i="3"/>
  <c r="Q56" i="3"/>
  <c r="Q54" i="3"/>
  <c r="O21" i="3"/>
  <c r="Q20" i="3"/>
  <c r="I56" i="3"/>
  <c r="I54" i="3"/>
  <c r="G21" i="3"/>
  <c r="I20" i="3"/>
  <c r="Y41" i="3"/>
  <c r="Y25" i="3"/>
  <c r="V41" i="19"/>
  <c r="W41" i="19"/>
  <c r="V42" i="19"/>
  <c r="W42" i="19" s="1"/>
  <c r="AG42" i="19"/>
  <c r="AF42" i="19"/>
  <c r="V42" i="18"/>
  <c r="I18" i="3"/>
  <c r="Q14" i="3"/>
  <c r="I23" i="3"/>
  <c r="I34" i="3"/>
  <c r="M34" i="2"/>
  <c r="V21" i="8"/>
  <c r="X21" i="8"/>
  <c r="J31" i="5"/>
  <c r="L27" i="5"/>
  <c r="AE42" i="18"/>
  <c r="AF42" i="18"/>
  <c r="AG23" i="13"/>
  <c r="AI38" i="13"/>
  <c r="AI42" i="13" s="1"/>
  <c r="AE42" i="13" s="1"/>
  <c r="AE29" i="18"/>
  <c r="W38" i="19"/>
  <c r="AG38" i="19"/>
  <c r="W36" i="19"/>
  <c r="W28" i="19"/>
  <c r="AF28" i="19"/>
  <c r="W14" i="19"/>
  <c r="AG14" i="19"/>
  <c r="AH16" i="4"/>
  <c r="AJ16" i="4" s="1"/>
  <c r="S14" i="13"/>
  <c r="S26" i="13" s="1"/>
  <c r="Q23" i="13" s="1"/>
  <c r="AE12" i="13"/>
  <c r="AE14" i="13" s="1"/>
  <c r="AE26" i="13" s="1"/>
  <c r="AA14" i="13"/>
  <c r="AA26" i="13" s="1"/>
  <c r="AA34" i="13" s="1"/>
  <c r="AC32" i="18"/>
  <c r="AE32" i="18"/>
  <c r="AF38" i="19"/>
  <c r="AF36" i="19"/>
  <c r="AF14" i="19"/>
  <c r="K16" i="9"/>
  <c r="L16" i="9"/>
  <c r="Q16" i="9"/>
  <c r="W21" i="5"/>
  <c r="Y21" i="5" s="1"/>
  <c r="X27" i="4"/>
  <c r="Y24" i="2"/>
  <c r="AJ24" i="4"/>
  <c r="AC36" i="18"/>
  <c r="AC28" i="18"/>
  <c r="AG28" i="19"/>
  <c r="L26" i="20"/>
  <c r="Y34" i="2"/>
  <c r="W20" i="2"/>
  <c r="Y21" i="2" s="1"/>
  <c r="W21" i="3" s="1"/>
  <c r="AC19" i="3"/>
  <c r="AG19" i="2"/>
  <c r="P19" i="8"/>
  <c r="V19" i="8"/>
  <c r="P21" i="9"/>
  <c r="T21" i="9"/>
  <c r="T27" i="9" s="1"/>
  <c r="T31" i="9"/>
  <c r="T38" i="9" s="1"/>
  <c r="T44" i="9"/>
  <c r="T50" i="9" s="1"/>
  <c r="AQ18" i="5"/>
  <c r="S18" i="2"/>
  <c r="P27" i="4"/>
  <c r="U24" i="13"/>
  <c r="K34" i="13"/>
  <c r="K38" i="13"/>
  <c r="K41" i="13" s="1"/>
  <c r="K46" i="13"/>
  <c r="I23" i="13"/>
  <c r="AC30" i="18"/>
  <c r="AE30" i="18"/>
  <c r="AD32" i="19"/>
  <c r="AF32" i="19"/>
  <c r="AG32" i="19"/>
  <c r="W19" i="19"/>
  <c r="AE19" i="18"/>
  <c r="AE18" i="18"/>
  <c r="AE17" i="18"/>
  <c r="AE16" i="18"/>
  <c r="AE12" i="18"/>
  <c r="AF34" i="19"/>
  <c r="AF26" i="19"/>
  <c r="AF18" i="19"/>
  <c r="AD12" i="19"/>
  <c r="AG10" i="19"/>
  <c r="T17" i="20"/>
  <c r="O17" i="20"/>
  <c r="P17" i="20" s="1"/>
  <c r="W17" i="20"/>
  <c r="X17" i="20" s="1"/>
  <c r="AF21" i="18"/>
  <c r="AG21" i="19"/>
  <c r="AD16" i="19"/>
  <c r="AB36" i="20"/>
  <c r="W36" i="20"/>
  <c r="X36" i="20" s="1"/>
  <c r="AE36" i="20"/>
  <c r="T36" i="20"/>
  <c r="O36" i="20"/>
  <c r="P36" i="20"/>
  <c r="V38" i="4"/>
  <c r="X38" i="4" s="1"/>
  <c r="AA38" i="13"/>
  <c r="AA41" i="13" s="1"/>
  <c r="Y23" i="13"/>
  <c r="U23" i="13" s="1"/>
  <c r="T48" i="9"/>
  <c r="AA34" i="2"/>
  <c r="W34" i="3"/>
  <c r="Y34" i="3"/>
  <c r="S34" i="13"/>
  <c r="S38" i="13" s="1"/>
  <c r="S41" i="13" s="1"/>
  <c r="AH27" i="4"/>
  <c r="AH31" i="4" s="1"/>
  <c r="W27" i="5"/>
  <c r="Q18" i="3"/>
  <c r="U20" i="3"/>
  <c r="AA24" i="2"/>
  <c r="W24" i="3"/>
  <c r="Y24" i="3" s="1"/>
  <c r="AA21" i="2"/>
  <c r="AJ27" i="4"/>
  <c r="V43" i="4"/>
  <c r="W41" i="13"/>
  <c r="W46" i="13" s="1"/>
  <c r="AE41" i="13"/>
  <c r="AE46" i="13" s="1"/>
  <c r="AA46" i="13"/>
  <c r="V49" i="4"/>
  <c r="Y21" i="3"/>
  <c r="W12" i="18" l="1"/>
  <c r="W42" i="18"/>
  <c r="W17" i="18"/>
  <c r="W16" i="18"/>
  <c r="AC25" i="3"/>
  <c r="AG25" i="2"/>
  <c r="S46" i="13"/>
  <c r="O41" i="13"/>
  <c r="O46" i="13" s="1"/>
  <c r="AD31" i="19"/>
  <c r="AG31" i="19"/>
  <c r="Q25" i="3"/>
  <c r="L25" i="9"/>
  <c r="J27" i="9"/>
  <c r="R27" i="4"/>
  <c r="P31" i="4"/>
  <c r="AG42" i="2"/>
  <c r="AC41" i="3"/>
  <c r="J27" i="8"/>
  <c r="L16" i="8"/>
  <c r="X16" i="8"/>
  <c r="X43" i="4"/>
  <c r="V47" i="4"/>
  <c r="P25" i="9"/>
  <c r="P27" i="9" s="1"/>
  <c r="W31" i="5"/>
  <c r="Y27" i="5"/>
  <c r="AC23" i="13"/>
  <c r="AE34" i="13"/>
  <c r="L31" i="5"/>
  <c r="J38" i="5"/>
  <c r="S21" i="2"/>
  <c r="O20" i="3"/>
  <c r="AE41" i="5"/>
  <c r="AE23" i="5"/>
  <c r="AC16" i="5"/>
  <c r="AE19" i="5"/>
  <c r="AE14" i="5"/>
  <c r="AE25" i="5"/>
  <c r="N20" i="5"/>
  <c r="AA20" i="5"/>
  <c r="AC35" i="5"/>
  <c r="AE35" i="5" s="1"/>
  <c r="Y35" i="5"/>
  <c r="P35" i="5"/>
  <c r="AQ35" i="5"/>
  <c r="S35" i="2"/>
  <c r="AQ23" i="5"/>
  <c r="S23" i="2"/>
  <c r="J31" i="4"/>
  <c r="L27" i="4"/>
  <c r="AC41" i="18"/>
  <c r="AC29" i="18"/>
  <c r="AF29" i="18"/>
  <c r="AH38" i="4"/>
  <c r="AJ31" i="4"/>
  <c r="W30" i="19"/>
  <c r="AF30" i="19"/>
  <c r="AG30" i="19"/>
  <c r="AF29" i="19"/>
  <c r="W29" i="19"/>
  <c r="AG29" i="19"/>
  <c r="AD19" i="19"/>
  <c r="AF19" i="19"/>
  <c r="AG19" i="19"/>
  <c r="L31" i="19"/>
  <c r="L21" i="19"/>
  <c r="M21" i="19" s="1"/>
  <c r="M21" i="18"/>
  <c r="AG33" i="2"/>
  <c r="AC13" i="3"/>
  <c r="AG24" i="2"/>
  <c r="AG34" i="2"/>
  <c r="AG14" i="2"/>
  <c r="AE16" i="2"/>
  <c r="AG41" i="2"/>
  <c r="AG23" i="2"/>
  <c r="P21" i="8"/>
  <c r="P27" i="8" s="1"/>
  <c r="P31" i="8" s="1"/>
  <c r="P38" i="8" s="1"/>
  <c r="P44" i="8" s="1"/>
  <c r="P24" i="8"/>
  <c r="X24" i="8"/>
  <c r="T27" i="8"/>
  <c r="AI27" i="5"/>
  <c r="AK21" i="5"/>
  <c r="AE18" i="5"/>
  <c r="AB27" i="4"/>
  <c r="AD16" i="4"/>
  <c r="W36" i="18"/>
  <c r="AE36" i="18"/>
  <c r="AC31" i="18"/>
  <c r="AF31" i="18"/>
  <c r="W23" i="18"/>
  <c r="AF23" i="18"/>
  <c r="L36" i="19"/>
  <c r="L29" i="19"/>
  <c r="K34" i="20"/>
  <c r="I23" i="20"/>
  <c r="T16" i="20"/>
  <c r="S26" i="20"/>
  <c r="O16" i="20"/>
  <c r="P16" i="20" s="1"/>
  <c r="W16" i="20"/>
  <c r="X16" i="20" s="1"/>
  <c r="AF41" i="19"/>
  <c r="AG41" i="19"/>
  <c r="AA35" i="2"/>
  <c r="W35" i="3"/>
  <c r="Y35" i="3" s="1"/>
  <c r="M18" i="2"/>
  <c r="M23" i="2"/>
  <c r="Q19" i="3"/>
  <c r="AC24" i="5"/>
  <c r="AE24" i="5" s="1"/>
  <c r="P24" i="5"/>
  <c r="R24" i="5" s="1"/>
  <c r="Y24" i="5"/>
  <c r="AO16" i="5"/>
  <c r="AQ34" i="5"/>
  <c r="AQ24" i="5"/>
  <c r="S13" i="2"/>
  <c r="AQ19" i="5"/>
  <c r="AQ14" i="5"/>
  <c r="AJ14" i="4"/>
  <c r="Y14" i="2"/>
  <c r="O36" i="13"/>
  <c r="S49" i="13"/>
  <c r="O12" i="13"/>
  <c r="O14" i="13" s="1"/>
  <c r="O26" i="13" s="1"/>
  <c r="W12" i="13"/>
  <c r="W14" i="13" s="1"/>
  <c r="W26" i="13" s="1"/>
  <c r="W34" i="13" s="1"/>
  <c r="AD36" i="19"/>
  <c r="AG36" i="19"/>
  <c r="Q28" i="19"/>
  <c r="R28" i="19" s="1"/>
  <c r="R28" i="18"/>
  <c r="W12" i="20"/>
  <c r="AA14" i="20"/>
  <c r="AB12" i="20"/>
  <c r="AE12" i="20"/>
  <c r="AE14" i="20"/>
  <c r="AE26" i="20" s="1"/>
  <c r="AE19" i="3"/>
  <c r="K21" i="3"/>
  <c r="M24" i="2"/>
  <c r="I13" i="3"/>
  <c r="K34" i="3" s="1"/>
  <c r="K16" i="2"/>
  <c r="M19" i="2"/>
  <c r="M14" i="2"/>
  <c r="M25" i="2"/>
  <c r="M42" i="2"/>
  <c r="P16" i="5"/>
  <c r="R14" i="5"/>
  <c r="W28" i="18"/>
  <c r="AE28" i="18"/>
  <c r="W10" i="18"/>
  <c r="W18" i="18"/>
  <c r="W30" i="18"/>
  <c r="W32" i="18"/>
  <c r="AE10" i="18"/>
  <c r="V14" i="18"/>
  <c r="W19" i="18"/>
  <c r="W20" i="18"/>
  <c r="Q36" i="19"/>
  <c r="R36" i="19" s="1"/>
  <c r="R36" i="18"/>
  <c r="R20" i="18"/>
  <c r="Q20" i="19"/>
  <c r="R20" i="19" s="1"/>
  <c r="O14" i="20"/>
  <c r="P19" i="20"/>
  <c r="P20" i="20"/>
  <c r="P21" i="20"/>
  <c r="P28" i="20"/>
  <c r="P29" i="20"/>
  <c r="U34" i="2"/>
  <c r="X19" i="8"/>
  <c r="AE34" i="5"/>
  <c r="AC40" i="5"/>
  <c r="Y40" i="5"/>
  <c r="AU27" i="5"/>
  <c r="AQ21" i="5"/>
  <c r="Y23" i="2"/>
  <c r="AJ23" i="4"/>
  <c r="AE36" i="13"/>
  <c r="W36" i="13"/>
  <c r="W21" i="18"/>
  <c r="AF10" i="19"/>
  <c r="W23" i="19"/>
  <c r="W10" i="19"/>
  <c r="W12" i="19"/>
  <c r="R16" i="19"/>
  <c r="R18" i="19"/>
  <c r="R23" i="19"/>
  <c r="R31" i="19"/>
  <c r="Q41" i="19"/>
  <c r="R41" i="19" s="1"/>
  <c r="R41" i="18"/>
  <c r="P32" i="20"/>
  <c r="AA19" i="2"/>
  <c r="W19" i="3"/>
  <c r="Y19" i="3" s="1"/>
  <c r="U42" i="2"/>
  <c r="AG21" i="2"/>
  <c r="AC21" i="3"/>
  <c r="AE21" i="3" s="1"/>
  <c r="R41" i="5"/>
  <c r="R19" i="5"/>
  <c r="N21" i="5"/>
  <c r="AA21" i="5"/>
  <c r="AW16" i="5"/>
  <c r="W31" i="18"/>
  <c r="W29" i="18"/>
  <c r="AA14" i="18"/>
  <c r="AC10" i="18"/>
  <c r="AF31" i="19"/>
  <c r="AD17" i="19"/>
  <c r="AF17" i="19"/>
  <c r="AF16" i="19"/>
  <c r="W16" i="19"/>
  <c r="P30" i="20"/>
  <c r="W17" i="19"/>
  <c r="AG17" i="19"/>
  <c r="Q14" i="18"/>
  <c r="P31" i="20"/>
  <c r="U20" i="22"/>
  <c r="U29" i="22"/>
  <c r="U21" i="22"/>
  <c r="R12" i="19"/>
  <c r="P42" i="20"/>
  <c r="P18" i="20"/>
  <c r="U31" i="22"/>
  <c r="L10" i="18"/>
  <c r="M36" i="18" s="1"/>
  <c r="AG23" i="20"/>
  <c r="V41" i="18" l="1"/>
  <c r="J23" i="18"/>
  <c r="M23" i="18" s="1"/>
  <c r="Q27" i="9"/>
  <c r="P31" i="9"/>
  <c r="P38" i="9" s="1"/>
  <c r="P44" i="9" s="1"/>
  <c r="R14" i="18"/>
  <c r="Q14" i="19"/>
  <c r="R14" i="19" s="1"/>
  <c r="Q26" i="18"/>
  <c r="O26" i="20"/>
  <c r="P14" i="20"/>
  <c r="R16" i="5"/>
  <c r="K23" i="3"/>
  <c r="M23" i="13"/>
  <c r="O34" i="13"/>
  <c r="O38" i="13" s="1"/>
  <c r="M31" i="18"/>
  <c r="Q23" i="3"/>
  <c r="U23" i="2"/>
  <c r="P21" i="5"/>
  <c r="R21" i="5" s="1"/>
  <c r="AE16" i="5"/>
  <c r="U21" i="2"/>
  <c r="Q21" i="3"/>
  <c r="S21" i="3" s="1"/>
  <c r="AE38" i="13"/>
  <c r="AE41" i="3"/>
  <c r="AC14" i="18"/>
  <c r="AA26" i="18"/>
  <c r="AW27" i="5"/>
  <c r="AU31" i="5"/>
  <c r="M16" i="2"/>
  <c r="K27" i="2"/>
  <c r="AB14" i="20"/>
  <c r="AA26" i="20"/>
  <c r="AI31" i="5"/>
  <c r="AK27" i="5"/>
  <c r="P48" i="8"/>
  <c r="P50" i="8"/>
  <c r="AE27" i="2"/>
  <c r="AG16" i="2"/>
  <c r="AC16" i="3"/>
  <c r="AE34" i="3"/>
  <c r="AE24" i="3"/>
  <c r="AE14" i="3"/>
  <c r="AE18" i="3"/>
  <c r="AE23" i="3"/>
  <c r="J31" i="9"/>
  <c r="L27" i="9"/>
  <c r="AE25" i="3"/>
  <c r="M32" i="18"/>
  <c r="M30" i="18"/>
  <c r="M19" i="18"/>
  <c r="M18" i="18"/>
  <c r="M28" i="18"/>
  <c r="M12" i="18"/>
  <c r="L14" i="18"/>
  <c r="M17" i="18"/>
  <c r="M20" i="18"/>
  <c r="M10" i="18"/>
  <c r="M16" i="18"/>
  <c r="M42" i="18"/>
  <c r="L10" i="19"/>
  <c r="M36" i="19" s="1"/>
  <c r="I16" i="3"/>
  <c r="K24" i="3"/>
  <c r="K19" i="3"/>
  <c r="K41" i="3"/>
  <c r="K25" i="3"/>
  <c r="K14" i="3"/>
  <c r="K18" i="3"/>
  <c r="AC23" i="20"/>
  <c r="AE34" i="20"/>
  <c r="AE38" i="20" s="1"/>
  <c r="X12" i="20"/>
  <c r="W14" i="20"/>
  <c r="AQ16" i="5"/>
  <c r="AO27" i="5"/>
  <c r="S19" i="3"/>
  <c r="L34" i="20"/>
  <c r="K38" i="20"/>
  <c r="AD27" i="4"/>
  <c r="AB31" i="4"/>
  <c r="T31" i="8"/>
  <c r="X27" i="8"/>
  <c r="V27" i="8"/>
  <c r="AE35" i="3"/>
  <c r="Q35" i="3"/>
  <c r="S35" i="3" s="1"/>
  <c r="U35" i="2"/>
  <c r="L38" i="5"/>
  <c r="J43" i="5"/>
  <c r="P38" i="4"/>
  <c r="R31" i="4"/>
  <c r="AA23" i="2"/>
  <c r="W23" i="3"/>
  <c r="Y23" i="3" s="1"/>
  <c r="V26" i="18"/>
  <c r="AF14" i="18"/>
  <c r="AE14" i="18"/>
  <c r="W14" i="18"/>
  <c r="W38" i="13"/>
  <c r="AA14" i="2"/>
  <c r="Y16" i="2"/>
  <c r="W14" i="3"/>
  <c r="U24" i="2"/>
  <c r="U14" i="2"/>
  <c r="U18" i="2"/>
  <c r="S16" i="2"/>
  <c r="Q13" i="3"/>
  <c r="U19" i="2"/>
  <c r="S34" i="20"/>
  <c r="Q23" i="20"/>
  <c r="T26" i="20"/>
  <c r="M29" i="18"/>
  <c r="AH43" i="4"/>
  <c r="AJ38" i="4"/>
  <c r="J38" i="4"/>
  <c r="L31" i="4"/>
  <c r="AC21" i="5"/>
  <c r="AE21" i="5" s="1"/>
  <c r="W38" i="5"/>
  <c r="Y31" i="5"/>
  <c r="L27" i="8"/>
  <c r="J31" i="8"/>
  <c r="U25" i="2"/>
  <c r="W41" i="18" l="1"/>
  <c r="AF41" i="18"/>
  <c r="AE41" i="18"/>
  <c r="V46" i="18"/>
  <c r="J23" i="19"/>
  <c r="M23" i="19" s="1"/>
  <c r="N52" i="22"/>
  <c r="L31" i="8"/>
  <c r="J38" i="8"/>
  <c r="P43" i="4"/>
  <c r="R38" i="4"/>
  <c r="L31" i="9"/>
  <c r="J38" i="9"/>
  <c r="J43" i="4"/>
  <c r="L38" i="4"/>
  <c r="V31" i="8"/>
  <c r="T38" i="8"/>
  <c r="L38" i="20"/>
  <c r="K41" i="20"/>
  <c r="M32" i="19"/>
  <c r="M10" i="19"/>
  <c r="M20" i="19"/>
  <c r="M19" i="19"/>
  <c r="M30" i="19"/>
  <c r="M16" i="19"/>
  <c r="M18" i="19"/>
  <c r="L14" i="19"/>
  <c r="M14" i="19" s="1"/>
  <c r="M28" i="19"/>
  <c r="M17" i="19"/>
  <c r="M42" i="19"/>
  <c r="M12" i="19"/>
  <c r="AG27" i="2"/>
  <c r="AE31" i="2"/>
  <c r="AI38" i="5"/>
  <c r="AK31" i="5"/>
  <c r="M27" i="2"/>
  <c r="K31" i="2"/>
  <c r="AC27" i="5"/>
  <c r="S23" i="3"/>
  <c r="M29" i="19"/>
  <c r="P27" i="5"/>
  <c r="AH49" i="4"/>
  <c r="AH47" i="4"/>
  <c r="AJ43" i="4"/>
  <c r="U16" i="2"/>
  <c r="S27" i="2"/>
  <c r="AC27" i="3"/>
  <c r="AE16" i="3"/>
  <c r="AU38" i="5"/>
  <c r="AW31" i="5"/>
  <c r="W43" i="5"/>
  <c r="Y38" i="5"/>
  <c r="S38" i="20"/>
  <c r="T34" i="20"/>
  <c r="S24" i="3"/>
  <c r="Q16" i="3"/>
  <c r="S34" i="3"/>
  <c r="S18" i="3"/>
  <c r="S14" i="3"/>
  <c r="S41" i="3"/>
  <c r="AB38" i="4"/>
  <c r="AD31" i="4"/>
  <c r="W26" i="20"/>
  <c r="X14" i="20"/>
  <c r="I27" i="3"/>
  <c r="K16" i="3"/>
  <c r="M31" i="19"/>
  <c r="AC26" i="18"/>
  <c r="AA34" i="18"/>
  <c r="S25" i="3"/>
  <c r="Q34" i="18"/>
  <c r="R26" i="18"/>
  <c r="Q26" i="19"/>
  <c r="R26" i="19" s="1"/>
  <c r="Y14" i="3"/>
  <c r="W16" i="3"/>
  <c r="M14" i="18"/>
  <c r="L26" i="18"/>
  <c r="AB26" i="20"/>
  <c r="AA34" i="20"/>
  <c r="Y23" i="20"/>
  <c r="U23" i="20" s="1"/>
  <c r="P48" i="9"/>
  <c r="P50" i="9"/>
  <c r="AA16" i="2"/>
  <c r="Y27" i="2"/>
  <c r="AE26" i="18"/>
  <c r="W26" i="18"/>
  <c r="AF26" i="18"/>
  <c r="V34" i="18"/>
  <c r="L43" i="5"/>
  <c r="J49" i="5"/>
  <c r="J47" i="5"/>
  <c r="AQ27" i="5"/>
  <c r="AO31" i="5"/>
  <c r="P26" i="20"/>
  <c r="M23" i="20"/>
  <c r="O34" i="20"/>
  <c r="AE46" i="18" l="1"/>
  <c r="AF46" i="18"/>
  <c r="AA38" i="20"/>
  <c r="AB34" i="20"/>
  <c r="AE27" i="5"/>
  <c r="AC31" i="5"/>
  <c r="S52" i="22"/>
  <c r="W34" i="18"/>
  <c r="AE34" i="18"/>
  <c r="V38" i="18"/>
  <c r="AF34" i="18"/>
  <c r="Y16" i="3"/>
  <c r="W27" i="3"/>
  <c r="Q34" i="19"/>
  <c r="R34" i="19" s="1"/>
  <c r="R34" i="18"/>
  <c r="Q38" i="18"/>
  <c r="I31" i="3"/>
  <c r="K27" i="3"/>
  <c r="AB43" i="4"/>
  <c r="AD43" i="4" s="1"/>
  <c r="AD38" i="4"/>
  <c r="S41" i="20"/>
  <c r="T38" i="20"/>
  <c r="AW38" i="5"/>
  <c r="AU43" i="5"/>
  <c r="P31" i="5"/>
  <c r="R27" i="5"/>
  <c r="K38" i="2"/>
  <c r="M31" i="2"/>
  <c r="AE38" i="2"/>
  <c r="AG31" i="2"/>
  <c r="K46" i="20"/>
  <c r="L41" i="20"/>
  <c r="P47" i="4"/>
  <c r="R43" i="4"/>
  <c r="P49" i="4"/>
  <c r="O38" i="20"/>
  <c r="P38" i="20" s="1"/>
  <c r="P34" i="20"/>
  <c r="AO38" i="5"/>
  <c r="AQ31" i="5"/>
  <c r="AI43" i="5"/>
  <c r="AK38" i="5"/>
  <c r="S16" i="3"/>
  <c r="Q27" i="3"/>
  <c r="U27" i="2"/>
  <c r="S31" i="2"/>
  <c r="L43" i="4"/>
  <c r="J47" i="4"/>
  <c r="J49" i="4"/>
  <c r="L38" i="9"/>
  <c r="J44" i="9"/>
  <c r="J44" i="8"/>
  <c r="L38" i="8"/>
  <c r="L26" i="19"/>
  <c r="M26" i="19" s="1"/>
  <c r="L34" i="18"/>
  <c r="M26" i="18"/>
  <c r="Y31" i="2"/>
  <c r="AA27" i="2"/>
  <c r="AC34" i="18"/>
  <c r="AA38" i="18"/>
  <c r="AC38" i="18" s="1"/>
  <c r="W34" i="20"/>
  <c r="X26" i="20"/>
  <c r="Y43" i="5"/>
  <c r="W47" i="5"/>
  <c r="W49" i="5"/>
  <c r="AE27" i="3"/>
  <c r="AC31" i="3"/>
  <c r="T44" i="8"/>
  <c r="X38" i="8"/>
  <c r="V38" i="8"/>
  <c r="AA31" i="2" l="1"/>
  <c r="Y38" i="2"/>
  <c r="R38" i="18"/>
  <c r="Q38" i="19"/>
  <c r="R38" i="19" s="1"/>
  <c r="AE31" i="5"/>
  <c r="AC38" i="5"/>
  <c r="T48" i="8"/>
  <c r="X44" i="8"/>
  <c r="V44" i="8"/>
  <c r="T50" i="8"/>
  <c r="M34" i="18"/>
  <c r="L34" i="19"/>
  <c r="M34" i="19" s="1"/>
  <c r="L38" i="18"/>
  <c r="J50" i="9"/>
  <c r="J48" i="9"/>
  <c r="L44" i="9"/>
  <c r="S38" i="2"/>
  <c r="U31" i="2"/>
  <c r="Q31" i="3"/>
  <c r="S27" i="3"/>
  <c r="AK43" i="5"/>
  <c r="AI47" i="5"/>
  <c r="AI49" i="5"/>
  <c r="K44" i="2"/>
  <c r="M38" i="2"/>
  <c r="W38" i="20"/>
  <c r="X38" i="20" s="1"/>
  <c r="X34" i="20"/>
  <c r="J48" i="8"/>
  <c r="J50" i="8"/>
  <c r="L44" i="8"/>
  <c r="AU49" i="5"/>
  <c r="AU47" i="5"/>
  <c r="AW43" i="5"/>
  <c r="AE31" i="3"/>
  <c r="AC38" i="3"/>
  <c r="AQ38" i="5"/>
  <c r="AO43" i="5"/>
  <c r="AE44" i="2"/>
  <c r="AG38" i="2"/>
  <c r="R31" i="5"/>
  <c r="P38" i="5"/>
  <c r="S46" i="20"/>
  <c r="O41" i="20"/>
  <c r="T41" i="20"/>
  <c r="I38" i="3"/>
  <c r="K31" i="3"/>
  <c r="W31" i="3"/>
  <c r="Y27" i="3"/>
  <c r="W38" i="18"/>
  <c r="AE38" i="18"/>
  <c r="AF38" i="18"/>
  <c r="AA41" i="20"/>
  <c r="AB38" i="20"/>
  <c r="P41" i="20" l="1"/>
  <c r="O46" i="20"/>
  <c r="AE38" i="5"/>
  <c r="AC43" i="5"/>
  <c r="AE50" i="2"/>
  <c r="AG44" i="2"/>
  <c r="AE48" i="2"/>
  <c r="AE59" i="2"/>
  <c r="AO49" i="5"/>
  <c r="AQ43" i="5"/>
  <c r="AO47" i="5"/>
  <c r="S44" i="2"/>
  <c r="U38" i="2"/>
  <c r="M38" i="18"/>
  <c r="L38" i="19"/>
  <c r="M38" i="19" s="1"/>
  <c r="I43" i="3"/>
  <c r="K38" i="3"/>
  <c r="M44" i="2"/>
  <c r="K50" i="2"/>
  <c r="K48" i="2"/>
  <c r="AA38" i="2"/>
  <c r="Y44" i="2"/>
  <c r="AB41" i="20"/>
  <c r="AE41" i="20"/>
  <c r="AE46" i="20" s="1"/>
  <c r="W41" i="20"/>
  <c r="AA46" i="20"/>
  <c r="W38" i="3"/>
  <c r="Y31" i="3"/>
  <c r="R38" i="5"/>
  <c r="P43" i="5"/>
  <c r="AC43" i="3"/>
  <c r="AE38" i="3"/>
  <c r="L46" i="18"/>
  <c r="L46" i="19" s="1"/>
  <c r="L41" i="18"/>
  <c r="Q38" i="3"/>
  <c r="S31" i="3"/>
  <c r="X48" i="8"/>
  <c r="Q43" i="3" l="1"/>
  <c r="S38" i="3"/>
  <c r="Y38" i="3"/>
  <c r="W43" i="3"/>
  <c r="S50" i="2"/>
  <c r="S48" i="2"/>
  <c r="U44" i="2"/>
  <c r="AC47" i="5"/>
  <c r="AE43" i="5"/>
  <c r="AC49" i="5"/>
  <c r="AA44" i="2"/>
  <c r="Y59" i="2"/>
  <c r="Y48" i="2"/>
  <c r="Y50" i="2"/>
  <c r="K43" i="3"/>
  <c r="I59" i="3"/>
  <c r="I49" i="3"/>
  <c r="I47" i="3"/>
  <c r="M41" i="18"/>
  <c r="L41" i="19"/>
  <c r="M41" i="19" s="1"/>
  <c r="AC59" i="3"/>
  <c r="AC47" i="3"/>
  <c r="AE43" i="3"/>
  <c r="AC49" i="3"/>
  <c r="X41" i="20"/>
  <c r="W46" i="20"/>
  <c r="R43" i="5"/>
  <c r="P47" i="5"/>
  <c r="P49" i="5"/>
  <c r="Y43" i="3" l="1"/>
  <c r="W47" i="3"/>
  <c r="W49" i="3"/>
  <c r="W59" i="3"/>
  <c r="S43" i="3"/>
  <c r="Q59" i="3"/>
  <c r="Q49" i="3"/>
  <c r="Q47" i="3"/>
</calcChain>
</file>

<file path=xl/sharedStrings.xml><?xml version="1.0" encoding="utf-8"?>
<sst xmlns="http://schemas.openxmlformats.org/spreadsheetml/2006/main" count="670" uniqueCount="213">
  <si>
    <t>Asclepion-Meditec AG</t>
  </si>
  <si>
    <t>Konzern-Gewinn- und Verlustrechnung</t>
  </si>
  <si>
    <t>Umsatzerlöse, netto</t>
  </si>
  <si>
    <t xml:space="preserve">Umsatzkosten </t>
  </si>
  <si>
    <t xml:space="preserve">  </t>
  </si>
  <si>
    <t>Bruttoergebnis vom Umsatz</t>
  </si>
  <si>
    <t>Vertriebs- und Marketingkosten</t>
  </si>
  <si>
    <t xml:space="preserve"> </t>
  </si>
  <si>
    <t>Aufwand für Stock Options</t>
  </si>
  <si>
    <t>Ergebnis vor Ertragsteuern</t>
  </si>
  <si>
    <t>Gewichtete durchschnittliche Anzahl der</t>
  </si>
  <si>
    <t>Nicht verwässert</t>
  </si>
  <si>
    <t>Unter Berücksichtigung des Verwässerungseffektes</t>
  </si>
  <si>
    <t>Auf die nachfolgenden Erläuterungen im Anhang wird verwiesen</t>
  </si>
  <si>
    <t>TEuro</t>
  </si>
  <si>
    <t>Forschungs- und Entwicklungskosten</t>
  </si>
  <si>
    <t>Jahresüberschuss</t>
  </si>
  <si>
    <t>während der Periode ausgegebenen Aktien:</t>
  </si>
  <si>
    <t>Consolidated Statements of Operations</t>
  </si>
  <si>
    <t>Net sales</t>
  </si>
  <si>
    <t>Cost of goods sold</t>
  </si>
  <si>
    <t>Gross profit</t>
  </si>
  <si>
    <t>Selling and marketing expenses</t>
  </si>
  <si>
    <t>General and administrative expenses</t>
  </si>
  <si>
    <t>Research and development</t>
  </si>
  <si>
    <t>%</t>
  </si>
  <si>
    <t>Allgemeine und Verwaltungskosten</t>
  </si>
  <si>
    <t>Kursgewinne / Kursverluste, netto</t>
  </si>
  <si>
    <t>Abzüglich erhaltene Zuschüsse</t>
  </si>
  <si>
    <t>Gewinn / Verlust pro Aktie (in Euro):</t>
  </si>
  <si>
    <t>31. Dezember</t>
  </si>
  <si>
    <t>Ertragsteuerertrag (-aufwand)</t>
  </si>
  <si>
    <t>Zinserträge / Zinsaufwendungen netto</t>
  </si>
  <si>
    <t>Abschreibung auf Geschäfts- und Firmenwert</t>
  </si>
  <si>
    <t>Betriebsergebnis</t>
  </si>
  <si>
    <t>Amortization of goodwill</t>
  </si>
  <si>
    <t>Interest income, net</t>
  </si>
  <si>
    <t>Weighted average shares outstanding (basic)</t>
  </si>
  <si>
    <t>Weighted average shares outstanding (diluted)</t>
  </si>
  <si>
    <t>Sonstige betriebliche Erträge und Aufwendungen, netto</t>
  </si>
  <si>
    <t>Ergebnis vor Zinsergebnis und Ertragsteuern</t>
  </si>
  <si>
    <t>Research and development, net (less government grants)</t>
  </si>
  <si>
    <t>Abschreibung und Wertberichtigung auf Finanzanlagen</t>
  </si>
  <si>
    <t>Währungsgewinne/ -verluste</t>
  </si>
  <si>
    <t>31. März</t>
  </si>
  <si>
    <t>QI</t>
  </si>
  <si>
    <t>QII</t>
  </si>
  <si>
    <t>6-Monatsbericht</t>
  </si>
  <si>
    <t>Geschäftsjahr 2000/2001</t>
  </si>
  <si>
    <t>QIII</t>
  </si>
  <si>
    <t>30. Juni</t>
  </si>
  <si>
    <t>QIV</t>
  </si>
  <si>
    <t>30. September</t>
  </si>
  <si>
    <t>aufgelaufen</t>
  </si>
  <si>
    <t>Other operating income and expenses, net</t>
  </si>
  <si>
    <t>Foreign currency exchange gains / (losses), net</t>
  </si>
  <si>
    <t>Opterating income</t>
  </si>
  <si>
    <t>Depreciation and valuation adjustments on financial assets</t>
  </si>
  <si>
    <t>Income before income taxes</t>
  </si>
  <si>
    <t>Income tax benefit / (expense)</t>
  </si>
  <si>
    <t>Net income</t>
  </si>
  <si>
    <t>Net income per share</t>
  </si>
  <si>
    <t>basic (in €)</t>
  </si>
  <si>
    <t>diluted (in €)</t>
  </si>
  <si>
    <t>Number of shares average:</t>
  </si>
  <si>
    <t>We refer to the following notes, especially to the section "Consolidated statement of operations"</t>
  </si>
  <si>
    <t>March 31, 2001 and 2002</t>
  </si>
  <si>
    <t>1 Jan - 31 March</t>
  </si>
  <si>
    <t>1 October - 31 March</t>
  </si>
  <si>
    <t>Außerordentliches Ergebnis</t>
  </si>
  <si>
    <t>Geschäftsjahr 2001/2002</t>
  </si>
  <si>
    <t>Halbjahr</t>
  </si>
  <si>
    <t>per QIII</t>
  </si>
  <si>
    <t>Carl-Zeiss-Meditec AG</t>
  </si>
  <si>
    <t>für die Quartale zum 30. September  2001 und 2002</t>
  </si>
  <si>
    <t>1. Juli - 30. September</t>
  </si>
  <si>
    <t>1. Oktober - 30. Sept</t>
  </si>
  <si>
    <t>12-Monatsbericht</t>
  </si>
  <si>
    <t>30. Sept.</t>
  </si>
  <si>
    <t>per QIV</t>
  </si>
  <si>
    <t>Tsd. Euro</t>
  </si>
  <si>
    <t>Veränderung</t>
  </si>
  <si>
    <t>Kursgewinne / (Kursverluste), netto</t>
  </si>
  <si>
    <t>Sonstige betriebliche Erträge / (Aufwendungen), netto</t>
  </si>
  <si>
    <t>Währungsgewinne / (-verluste)</t>
  </si>
  <si>
    <t>Ertragsteuerertrag / (-aufwand)</t>
  </si>
  <si>
    <t>abzüglich erhaltene Zuschüsse</t>
  </si>
  <si>
    <t>Carl Zeiss Meditec AG</t>
  </si>
  <si>
    <t>Jahresüberschuss / (-fehlbetrag)</t>
  </si>
  <si>
    <t>Gewinn / (Verlust) pro Aktie (in Euro):</t>
  </si>
  <si>
    <t>Zinserträge / (Zinsaufwendungen), netto</t>
  </si>
  <si>
    <t>Zu- und Abschreibung sowie Wertberichtigung auf Finanzanlagen</t>
  </si>
  <si>
    <t>Abschreibung auf Geschäfts- oder Firmenwert</t>
  </si>
  <si>
    <t>1. Quartal 2001/2002</t>
  </si>
  <si>
    <t>1. Quartal 2002/2003</t>
  </si>
  <si>
    <t>Konzern-Gewinn- und Verlustrechnung (US GAAP)</t>
  </si>
  <si>
    <t>Auf konzernfremde Gesellschafter entfallende Ergebnisanteile</t>
  </si>
  <si>
    <t>2. Quartal 2001/2002</t>
  </si>
  <si>
    <t>2. Quartal 2002/2003</t>
  </si>
  <si>
    <t>Umsatzerlöse</t>
  </si>
  <si>
    <t>Konzernergebnis</t>
  </si>
  <si>
    <t>Y/Y abs</t>
  </si>
  <si>
    <t>Y/Y rel</t>
  </si>
  <si>
    <t>€ Tsd.</t>
  </si>
  <si>
    <t>Ertragsteueraufwand</t>
  </si>
  <si>
    <t>Ergebnis vor Zinsen und Ertragsteuern</t>
  </si>
  <si>
    <t>Ergebnis vor Zinsen, Ertragsteuern, Abschreibungen und Amortisationen</t>
  </si>
  <si>
    <t>Zinsaufwendungen</t>
  </si>
  <si>
    <t>Zinserträge</t>
  </si>
  <si>
    <t>davon entfallen auf:</t>
  </si>
  <si>
    <t>Minderheiten</t>
  </si>
  <si>
    <t>Gesellschafter des Mutterunternehmens</t>
  </si>
  <si>
    <t>Gewinn / (Verlust) je Aktie, der den Aktionären des Mutterunternehmens im Geschäftsjahr zusteht (in €):</t>
  </si>
  <si>
    <t>Research and development expenses</t>
  </si>
  <si>
    <t>Foreign currency gains / (losses), net</t>
  </si>
  <si>
    <t>Interest income</t>
  </si>
  <si>
    <t>Earnings before income taxes</t>
  </si>
  <si>
    <t>Income tax expense</t>
  </si>
  <si>
    <t>Interest expense</t>
  </si>
  <si>
    <t>Profit / (loss) per share, attributable to the shareholders of the parent company in the current financial year (€):</t>
  </si>
  <si>
    <t>Abschreibungen und Amortisationen</t>
  </si>
  <si>
    <t>Sonstige Erträge</t>
  </si>
  <si>
    <t>Other income</t>
  </si>
  <si>
    <t>Depreciation and amortisation</t>
  </si>
  <si>
    <t>Earnings before interests, income taxes, depreciation and amortisation</t>
  </si>
  <si>
    <t>Earnings before interests and income taxes</t>
  </si>
  <si>
    <t>Anhang</t>
  </si>
  <si>
    <t>Note</t>
  </si>
  <si>
    <t>2 (q)</t>
  </si>
  <si>
    <t>(2o)</t>
  </si>
  <si>
    <t>(22)</t>
  </si>
  <si>
    <t>(2b) (19)</t>
  </si>
  <si>
    <t>(21)</t>
  </si>
  <si>
    <t>Zu- und Abschreibungen sowie Wertberichtigungen auf Finanzanlagen</t>
  </si>
  <si>
    <t>Konzerngewinn- und Verlustrechnung (IFRS)</t>
  </si>
  <si>
    <t>Revenue</t>
  </si>
  <si>
    <t>Attributable to:</t>
  </si>
  <si>
    <t>Shareholders of the parent company</t>
  </si>
  <si>
    <t>Minority interest</t>
  </si>
  <si>
    <t>Sonstige Aufwendungen</t>
  </si>
  <si>
    <t>Other expense</t>
  </si>
  <si>
    <t>Sonstiges Finanzergebnis</t>
  </si>
  <si>
    <t>Der nachfolgende Konzernanhang ist integraler Bestandteil des ungeprüften Konzernabschlusses.</t>
  </si>
  <si>
    <t>Other financial result</t>
  </si>
  <si>
    <t>übriges Finanzergebnis</t>
  </si>
  <si>
    <t>QI 2007/2008</t>
  </si>
  <si>
    <t>QII 2007/2008</t>
  </si>
  <si>
    <t>6 Monate 2007/2008</t>
  </si>
  <si>
    <t>QIII 2007/2008</t>
  </si>
  <si>
    <t>9 Monate 2007/2008</t>
  </si>
  <si>
    <t>QIV 2007/2008</t>
  </si>
  <si>
    <t>GJ 2007/2008</t>
  </si>
  <si>
    <t>Geschäftsjahr 2007/2008</t>
  </si>
  <si>
    <t>Financial year 2007/2008</t>
  </si>
  <si>
    <t>(34)</t>
  </si>
  <si>
    <t>(2p) (4)</t>
  </si>
  <si>
    <t>(5)</t>
  </si>
  <si>
    <t>(6)</t>
  </si>
  <si>
    <t>(2c) (30)</t>
  </si>
  <si>
    <t>(10)</t>
  </si>
  <si>
    <t>(2r) (11)</t>
  </si>
  <si>
    <t>(9)</t>
  </si>
  <si>
    <t>Ergebnis aus at-equity bewerteten Finanzanlagen</t>
  </si>
  <si>
    <t>Results from investments accounted for using the equity method</t>
  </si>
  <si>
    <t>(8) (9)</t>
  </si>
  <si>
    <t>Geschäftsjahr 2008/2009</t>
  </si>
  <si>
    <t>Financial year 2008/2009</t>
  </si>
  <si>
    <t/>
  </si>
  <si>
    <t>QI 2008/2009</t>
  </si>
  <si>
    <t>QII 2008/2009</t>
  </si>
  <si>
    <t>6 Monate 2008/2009</t>
  </si>
  <si>
    <t>QIII 2008/2009</t>
  </si>
  <si>
    <t>9 Monate 2008/2009</t>
  </si>
  <si>
    <t>QIV 2008/2009</t>
  </si>
  <si>
    <t>GJ 2008/2009</t>
  </si>
  <si>
    <t>At equity Ergebnis</t>
  </si>
  <si>
    <t>Der nachfolgende Konzernanhang ist integraler Bestandteil des Konzernabschlusses.</t>
  </si>
  <si>
    <t>The following notes to the consolidated financial statements are an integral part of the consolidated financial statements.</t>
  </si>
  <si>
    <t>Konzerngewinn- und Verlustrechnung (IFRS) 1. Oktober 2008 bis 30. September 2009</t>
  </si>
  <si>
    <t>4. Quartal 2008/2009</t>
  </si>
  <si>
    <t>1. Juli 2009 - 
30. September 2009</t>
  </si>
  <si>
    <t>1. Juli 2008 - 
30. September 2008</t>
  </si>
  <si>
    <t>4. Quartal 2007/2008</t>
  </si>
  <si>
    <t>1. Oktober 2008 - 
30. September 2009</t>
  </si>
  <si>
    <t>1. Oktober 2007 - 
30. September 2008</t>
  </si>
  <si>
    <t>4th quarter 2008/2009</t>
  </si>
  <si>
    <t>1 July 2009 - 
30 September 2009</t>
  </si>
  <si>
    <t>4th quarter 2007/2008</t>
  </si>
  <si>
    <t>1 July 2008 - 
30 September 2008</t>
  </si>
  <si>
    <t>Consolidated income statement (IFRS) for the period from 1 October 2008 to 30 September 2009</t>
  </si>
  <si>
    <t>1 October 2008 - 
30 September 2009</t>
  </si>
  <si>
    <t>1 October 2007 - 
30 September 2008</t>
  </si>
  <si>
    <t>(8)</t>
  </si>
  <si>
    <t>Anteile nicht-beherrschender Gesellschafter</t>
  </si>
  <si>
    <t>Non-controlling interest</t>
  </si>
  <si>
    <t>Geschäftsjahr 2010/2011</t>
  </si>
  <si>
    <t>Financial year 2010/2011</t>
  </si>
  <si>
    <t>Geschäftsjahr 2011/2012</t>
  </si>
  <si>
    <t>Ergebnis aus At-Equity bewerteten Finanzanlagen</t>
  </si>
  <si>
    <t>Der nachfolgende Konzernanhang ist integraler Bestandteil des geprüften Konzernabschlusses.</t>
  </si>
  <si>
    <t>The following notes to the consolidated financial statements are an integral part of the audited consolidated financial statements.</t>
  </si>
  <si>
    <t>Konzerngewinn- und Verlustrechnung (IFRS) 1. Oktober 2011 bis 30. September 2012</t>
  </si>
  <si>
    <t>Consolidated income statement (IFRS) for the period from 1 October 2011 to 30 September 2012</t>
  </si>
  <si>
    <t>1. Oktober 2011 - 
30. September 2012</t>
  </si>
  <si>
    <t>1. Oktober 2010 - 
30. September 2011</t>
  </si>
  <si>
    <t>1 October 2011 - 
30 September 2012</t>
  </si>
  <si>
    <t>1 October 2010 - 
30 September 2011</t>
  </si>
  <si>
    <t>(7)</t>
  </si>
  <si>
    <t>(7) (14)</t>
  </si>
  <si>
    <t>(2d) (7)</t>
  </si>
  <si>
    <t>(2s) (9)</t>
  </si>
  <si>
    <t>(2q) (4)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</si>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</sst>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#,##0_);\(#,##0\);&quot;-    &quot;"/>
    <numFmt numFmtId="166" formatCode="_-* #,##0\ _D_M_-;\-* #,##0\ _D_M_-;_-* &quot;-&quot;??\ _D_M_-;_-@_-"/>
    <numFmt numFmtId="167" formatCode="0.00000"/>
    <numFmt numFmtId="168" formatCode="#,##0.00_);\(#,##0.00\);&quot;-    &quot;"/>
    <numFmt numFmtId="169" formatCode="#,##0.000_);\(#,##0.000\);&quot;-    &quot;"/>
    <numFmt numFmtId="170" formatCode="0.0"/>
    <numFmt numFmtId="171" formatCode="0.0%"/>
    <numFmt numFmtId="172" formatCode="0.000"/>
    <numFmt numFmtId="173" formatCode="_([$€]* #,##0.00_);_([$€]* \(#,##0.00\);_([$€]* &quot;-&quot;??_);_(@_)"/>
    <numFmt numFmtId="174" formatCode="#,##0.0000_);\(#,##0.0000\);&quot;-    &quot;"/>
    <numFmt numFmtId="175" formatCode="\(#,##0\)"/>
  </numFmts>
  <fonts count="3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sz val="11"/>
      <name val="Symbol"/>
      <family val="1"/>
      <charset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sz val="9"/>
      <color indexed="9"/>
      <name val="Arial"/>
      <family val="2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9"/>
      </bottom>
      <diagonal/>
    </border>
    <border>
      <left/>
      <right style="hair">
        <color indexed="64"/>
      </right>
      <top style="hair">
        <color indexed="64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7">
    <xf numFmtId="0" fontId="0" fillId="0" borderId="0" xfId="0"/>
    <xf numFmtId="165" fontId="2" fillId="0" borderId="0" xfId="1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5" fontId="3" fillId="0" borderId="0" xfId="1" applyNumberFormat="1" applyFont="1" applyAlignment="1">
      <alignment horizontal="centerContinuous"/>
    </xf>
    <xf numFmtId="0" fontId="3" fillId="0" borderId="0" xfId="0" applyFont="1"/>
    <xf numFmtId="165" fontId="2" fillId="0" borderId="0" xfId="1" applyNumberFormat="1" applyFont="1" applyAlignment="1">
      <alignment horizontal="center"/>
    </xf>
    <xf numFmtId="165" fontId="3" fillId="0" borderId="0" xfId="0" applyNumberFormat="1" applyFont="1"/>
    <xf numFmtId="165" fontId="3" fillId="0" borderId="0" xfId="1" applyNumberFormat="1" applyFont="1"/>
    <xf numFmtId="165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3" fillId="0" borderId="1" xfId="1" applyNumberFormat="1" applyFont="1" applyBorder="1"/>
    <xf numFmtId="165" fontId="3" fillId="0" borderId="0" xfId="1" applyNumberFormat="1" applyFont="1" applyBorder="1"/>
    <xf numFmtId="165" fontId="3" fillId="0" borderId="0" xfId="0" applyNumberFormat="1" applyFont="1" applyBorder="1"/>
    <xf numFmtId="0" fontId="2" fillId="0" borderId="0" xfId="0" applyFont="1" applyAlignment="1">
      <alignment horizontal="centerContinuous"/>
    </xf>
    <xf numFmtId="165" fontId="3" fillId="0" borderId="2" xfId="1" applyNumberFormat="1" applyFont="1" applyBorder="1"/>
    <xf numFmtId="164" fontId="3" fillId="0" borderId="2" xfId="1" applyFont="1" applyBorder="1"/>
    <xf numFmtId="0" fontId="2" fillId="0" borderId="0" xfId="1" applyNumberFormat="1" applyFont="1" applyBorder="1" applyAlignment="1">
      <alignment horizontal="center"/>
    </xf>
    <xf numFmtId="167" fontId="4" fillId="0" borderId="0" xfId="1" applyNumberFormat="1" applyFont="1" applyAlignment="1"/>
    <xf numFmtId="167" fontId="5" fillId="0" borderId="0" xfId="1" applyNumberFormat="1" applyFont="1" applyAlignment="1"/>
    <xf numFmtId="49" fontId="2" fillId="0" borderId="0" xfId="1" applyNumberFormat="1" applyFont="1" applyAlignment="1">
      <alignment horizontal="center"/>
    </xf>
    <xf numFmtId="2" fontId="3" fillId="0" borderId="0" xfId="0" applyNumberFormat="1" applyFont="1" applyBorder="1"/>
    <xf numFmtId="3" fontId="3" fillId="0" borderId="2" xfId="0" applyNumberFormat="1" applyFont="1" applyBorder="1"/>
    <xf numFmtId="166" fontId="3" fillId="0" borderId="0" xfId="1" applyNumberFormat="1" applyFont="1"/>
    <xf numFmtId="168" fontId="3" fillId="0" borderId="2" xfId="0" applyNumberFormat="1" applyFont="1" applyBorder="1"/>
    <xf numFmtId="164" fontId="3" fillId="0" borderId="0" xfId="1" applyFont="1" applyBorder="1"/>
    <xf numFmtId="49" fontId="2" fillId="0" borderId="0" xfId="1" applyNumberFormat="1" applyFont="1" applyAlignment="1">
      <alignment horizontal="centerContinuous"/>
    </xf>
    <xf numFmtId="0" fontId="2" fillId="0" borderId="1" xfId="1" applyNumberFormat="1" applyFont="1" applyBorder="1" applyAlignment="1">
      <alignment horizontal="centerContinuous"/>
    </xf>
    <xf numFmtId="171" fontId="3" fillId="0" borderId="0" xfId="3" applyNumberFormat="1" applyFont="1"/>
    <xf numFmtId="171" fontId="2" fillId="0" borderId="0" xfId="3" applyNumberFormat="1" applyFont="1" applyBorder="1" applyAlignment="1">
      <alignment horizontal="center"/>
    </xf>
    <xf numFmtId="171" fontId="3" fillId="0" borderId="0" xfId="3" applyNumberFormat="1" applyFont="1" applyBorder="1"/>
    <xf numFmtId="171" fontId="0" fillId="0" borderId="0" xfId="3" applyNumberFormat="1" applyFont="1"/>
    <xf numFmtId="0" fontId="2" fillId="0" borderId="0" xfId="1" applyNumberFormat="1" applyFont="1" applyBorder="1" applyAlignment="1">
      <alignment horizontal="centerContinuous"/>
    </xf>
    <xf numFmtId="168" fontId="3" fillId="0" borderId="0" xfId="0" applyNumberFormat="1" applyFont="1" applyBorder="1"/>
    <xf numFmtId="3" fontId="3" fillId="0" borderId="0" xfId="0" applyNumberFormat="1" applyFont="1" applyBorder="1"/>
    <xf numFmtId="171" fontId="4" fillId="0" borderId="0" xfId="3" applyNumberFormat="1" applyFont="1" applyAlignment="1"/>
    <xf numFmtId="171" fontId="2" fillId="0" borderId="0" xfId="3" applyNumberFormat="1" applyFont="1" applyAlignment="1">
      <alignment horizontal="centerContinuous"/>
    </xf>
    <xf numFmtId="171" fontId="2" fillId="0" borderId="1" xfId="3" applyNumberFormat="1" applyFont="1" applyBorder="1" applyAlignment="1">
      <alignment horizontal="centerContinuous"/>
    </xf>
    <xf numFmtId="171" fontId="2" fillId="0" borderId="0" xfId="3" applyNumberFormat="1" applyFont="1" applyAlignment="1">
      <alignment horizontal="center"/>
    </xf>
    <xf numFmtId="165" fontId="3" fillId="0" borderId="3" xfId="1" applyNumberFormat="1" applyFont="1" applyBorder="1"/>
    <xf numFmtId="171" fontId="2" fillId="0" borderId="0" xfId="3" applyNumberFormat="1" applyFont="1" applyBorder="1" applyAlignment="1">
      <alignment horizontal="centerContinuous"/>
    </xf>
    <xf numFmtId="171" fontId="2" fillId="0" borderId="1" xfId="3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71" fontId="1" fillId="0" borderId="0" xfId="3" applyNumberFormat="1"/>
    <xf numFmtId="168" fontId="3" fillId="0" borderId="2" xfId="0" applyNumberFormat="1" applyFont="1" applyBorder="1" applyAlignment="1">
      <alignment horizontal="right"/>
    </xf>
    <xf numFmtId="49" fontId="2" fillId="0" borderId="0" xfId="1" applyNumberFormat="1" applyFont="1" applyAlignment="1">
      <alignment horizontal="left"/>
    </xf>
    <xf numFmtId="168" fontId="3" fillId="0" borderId="0" xfId="1" applyNumberFormat="1" applyFont="1"/>
    <xf numFmtId="169" fontId="3" fillId="0" borderId="0" xfId="1" applyNumberFormat="1" applyFont="1"/>
    <xf numFmtId="0" fontId="6" fillId="0" borderId="0" xfId="0" applyFont="1" applyFill="1"/>
    <xf numFmtId="165" fontId="7" fillId="0" borderId="0" xfId="1" applyNumberFormat="1" applyFont="1" applyFill="1" applyAlignment="1">
      <alignment horizontal="center"/>
    </xf>
    <xf numFmtId="171" fontId="7" fillId="0" borderId="0" xfId="3" applyNumberFormat="1" applyFont="1" applyFill="1" applyBorder="1" applyAlignment="1">
      <alignment horizontal="center"/>
    </xf>
    <xf numFmtId="171" fontId="7" fillId="0" borderId="0" xfId="3" applyNumberFormat="1" applyFont="1" applyFill="1" applyAlignment="1">
      <alignment horizontal="center"/>
    </xf>
    <xf numFmtId="9" fontId="6" fillId="0" borderId="0" xfId="3" applyFont="1" applyFill="1"/>
    <xf numFmtId="165" fontId="6" fillId="0" borderId="0" xfId="1" applyNumberFormat="1" applyFont="1" applyFill="1" applyBorder="1"/>
    <xf numFmtId="165" fontId="6" fillId="0" borderId="0" xfId="1" applyNumberFormat="1" applyFont="1" applyFill="1"/>
    <xf numFmtId="171" fontId="6" fillId="0" borderId="0" xfId="3" applyNumberFormat="1" applyFont="1" applyFill="1"/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67" fontId="8" fillId="0" borderId="0" xfId="1" applyNumberFormat="1" applyFont="1" applyFill="1" applyAlignment="1"/>
    <xf numFmtId="167" fontId="9" fillId="0" borderId="0" xfId="1" applyNumberFormat="1" applyFont="1" applyFill="1" applyAlignment="1"/>
    <xf numFmtId="171" fontId="8" fillId="0" borderId="0" xfId="3" applyNumberFormat="1" applyFont="1" applyFill="1" applyAlignment="1"/>
    <xf numFmtId="171" fontId="7" fillId="0" borderId="0" xfId="3" applyNumberFormat="1" applyFont="1" applyFill="1" applyAlignment="1">
      <alignment horizontal="centerContinuous"/>
    </xf>
    <xf numFmtId="0" fontId="7" fillId="0" borderId="0" xfId="0" applyFont="1" applyFill="1"/>
    <xf numFmtId="171" fontId="7" fillId="0" borderId="1" xfId="3" applyNumberFormat="1" applyFont="1" applyFill="1" applyBorder="1" applyAlignment="1">
      <alignment horizontal="centerContinuous"/>
    </xf>
    <xf numFmtId="165" fontId="6" fillId="0" borderId="0" xfId="1" applyNumberFormat="1" applyFont="1" applyFill="1" applyBorder="1" applyAlignment="1">
      <alignment horizontal="center"/>
    </xf>
    <xf numFmtId="171" fontId="6" fillId="0" borderId="0" xfId="3" applyNumberFormat="1" applyFont="1" applyFill="1" applyBorder="1"/>
    <xf numFmtId="165" fontId="6" fillId="0" borderId="0" xfId="0" applyNumberFormat="1" applyFont="1" applyFill="1"/>
    <xf numFmtId="0" fontId="10" fillId="0" borderId="0" xfId="0" applyFont="1" applyFill="1"/>
    <xf numFmtId="3" fontId="6" fillId="0" borderId="0" xfId="0" applyNumberFormat="1" applyFont="1" applyFill="1"/>
    <xf numFmtId="164" fontId="6" fillId="0" borderId="0" xfId="1" applyFont="1" applyFill="1" applyBorder="1"/>
    <xf numFmtId="4" fontId="6" fillId="0" borderId="2" xfId="1" applyNumberFormat="1" applyFont="1" applyFill="1" applyBorder="1"/>
    <xf numFmtId="4" fontId="6" fillId="0" borderId="0" xfId="0" applyNumberFormat="1" applyFont="1" applyFill="1"/>
    <xf numFmtId="4" fontId="6" fillId="0" borderId="0" xfId="3" applyNumberFormat="1" applyFont="1" applyFill="1" applyBorder="1"/>
    <xf numFmtId="168" fontId="6" fillId="0" borderId="2" xfId="1" applyNumberFormat="1" applyFont="1" applyFill="1" applyBorder="1"/>
    <xf numFmtId="4" fontId="6" fillId="0" borderId="0" xfId="1" applyNumberFormat="1" applyFont="1" applyFill="1" applyBorder="1"/>
    <xf numFmtId="4" fontId="6" fillId="0" borderId="0" xfId="3" applyNumberFormat="1" applyFont="1" applyFill="1"/>
    <xf numFmtId="168" fontId="6" fillId="0" borderId="0" xfId="1" applyNumberFormat="1" applyFont="1" applyFill="1"/>
    <xf numFmtId="4" fontId="6" fillId="0" borderId="2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171" fontId="10" fillId="0" borderId="0" xfId="3" applyNumberFormat="1" applyFont="1" applyFill="1"/>
    <xf numFmtId="165" fontId="6" fillId="0" borderId="0" xfId="0" applyNumberFormat="1" applyFont="1" applyFill="1" applyBorder="1"/>
    <xf numFmtId="3" fontId="6" fillId="0" borderId="2" xfId="0" applyNumberFormat="1" applyFont="1" applyFill="1" applyBorder="1"/>
    <xf numFmtId="2" fontId="6" fillId="0" borderId="0" xfId="0" applyNumberFormat="1" applyFont="1" applyFill="1" applyBorder="1"/>
    <xf numFmtId="165" fontId="6" fillId="0" borderId="2" xfId="1" applyNumberFormat="1" applyFont="1" applyFill="1" applyBorder="1"/>
    <xf numFmtId="165" fontId="6" fillId="0" borderId="1" xfId="1" applyNumberFormat="1" applyFont="1" applyFill="1" applyBorder="1"/>
    <xf numFmtId="0" fontId="6" fillId="0" borderId="0" xfId="0" applyFont="1" applyFill="1" applyBorder="1"/>
    <xf numFmtId="2" fontId="6" fillId="0" borderId="0" xfId="0" applyNumberFormat="1" applyFont="1" applyFill="1"/>
    <xf numFmtId="169" fontId="6" fillId="0" borderId="0" xfId="1" applyNumberFormat="1" applyFont="1" applyFill="1"/>
    <xf numFmtId="172" fontId="6" fillId="0" borderId="0" xfId="0" applyNumberFormat="1" applyFont="1" applyFill="1"/>
    <xf numFmtId="0" fontId="19" fillId="2" borderId="4" xfId="0" applyFont="1" applyFill="1" applyBorder="1" applyAlignment="1">
      <alignment horizontal="center"/>
    </xf>
    <xf numFmtId="0" fontId="27" fillId="3" borderId="5" xfId="0" applyFont="1" applyFill="1" applyBorder="1"/>
    <xf numFmtId="0" fontId="27" fillId="3" borderId="6" xfId="0" applyFont="1" applyFill="1" applyBorder="1"/>
    <xf numFmtId="0" fontId="19" fillId="2" borderId="7" xfId="0" applyFont="1" applyFill="1" applyBorder="1"/>
    <xf numFmtId="0" fontId="27" fillId="3" borderId="8" xfId="0" applyFont="1" applyFill="1" applyBorder="1"/>
    <xf numFmtId="0" fontId="27" fillId="3" borderId="9" xfId="0" applyFont="1" applyFill="1" applyBorder="1"/>
    <xf numFmtId="171" fontId="20" fillId="2" borderId="7" xfId="3" applyNumberFormat="1" applyFont="1" applyFill="1" applyBorder="1"/>
    <xf numFmtId="165" fontId="27" fillId="3" borderId="8" xfId="1" applyNumberFormat="1" applyFont="1" applyFill="1" applyBorder="1"/>
    <xf numFmtId="171" fontId="27" fillId="3" borderId="9" xfId="3" applyNumberFormat="1" applyFont="1" applyFill="1" applyBorder="1" applyAlignment="1"/>
    <xf numFmtId="171" fontId="19" fillId="2" borderId="7" xfId="3" applyNumberFormat="1" applyFont="1" applyFill="1" applyBorder="1"/>
    <xf numFmtId="171" fontId="19" fillId="2" borderId="7" xfId="0" applyNumberFormat="1" applyFont="1" applyFill="1" applyBorder="1"/>
    <xf numFmtId="171" fontId="30" fillId="2" borderId="7" xfId="3" applyNumberFormat="1" applyFont="1" applyFill="1" applyBorder="1"/>
    <xf numFmtId="0" fontId="27" fillId="3" borderId="10" xfId="0" applyFont="1" applyFill="1" applyBorder="1"/>
    <xf numFmtId="0" fontId="27" fillId="3" borderId="11" xfId="0" applyFont="1" applyFill="1" applyBorder="1"/>
    <xf numFmtId="0" fontId="19" fillId="4" borderId="0" xfId="0" applyFont="1" applyFill="1"/>
    <xf numFmtId="0" fontId="6" fillId="4" borderId="0" xfId="0" applyFont="1" applyFill="1"/>
    <xf numFmtId="49" fontId="12" fillId="4" borderId="0" xfId="0" applyNumberFormat="1" applyFont="1" applyFill="1" applyBorder="1" applyAlignment="1">
      <alignment horizontal="center"/>
    </xf>
    <xf numFmtId="165" fontId="6" fillId="4" borderId="0" xfId="1" applyNumberFormat="1" applyFont="1" applyFill="1"/>
    <xf numFmtId="0" fontId="13" fillId="4" borderId="0" xfId="0" applyFont="1" applyFill="1"/>
    <xf numFmtId="165" fontId="18" fillId="4" borderId="0" xfId="1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20" fillId="4" borderId="0" xfId="0" applyFont="1" applyFill="1" applyAlignment="1">
      <alignment horizontal="center"/>
    </xf>
    <xf numFmtId="165" fontId="18" fillId="4" borderId="0" xfId="1" applyNumberFormat="1" applyFont="1" applyFill="1" applyAlignment="1">
      <alignment horizontal="centerContinuous"/>
    </xf>
    <xf numFmtId="0" fontId="21" fillId="4" borderId="0" xfId="0" applyFont="1" applyFill="1" applyAlignment="1">
      <alignment horizontal="centerContinuous"/>
    </xf>
    <xf numFmtId="0" fontId="18" fillId="4" borderId="0" xfId="0" applyFont="1" applyFill="1" applyAlignment="1">
      <alignment horizontal="centerContinuous"/>
    </xf>
    <xf numFmtId="49" fontId="22" fillId="4" borderId="0" xfId="0" applyNumberFormat="1" applyFont="1" applyFill="1" applyBorder="1" applyAlignment="1">
      <alignment horizontal="center"/>
    </xf>
    <xf numFmtId="0" fontId="21" fillId="4" borderId="0" xfId="0" applyFont="1" applyFill="1"/>
    <xf numFmtId="0" fontId="21" fillId="4" borderId="0" xfId="0" applyFont="1" applyFill="1" applyAlignment="1">
      <alignment vertical="top" wrapText="1"/>
    </xf>
    <xf numFmtId="49" fontId="25" fillId="4" borderId="0" xfId="0" applyNumberFormat="1" applyFont="1" applyFill="1" applyBorder="1" applyAlignment="1">
      <alignment horizontal="center" vertical="top" wrapText="1"/>
    </xf>
    <xf numFmtId="0" fontId="19" fillId="4" borderId="0" xfId="0" applyFont="1" applyFill="1" applyAlignment="1">
      <alignment vertical="top" wrapText="1"/>
    </xf>
    <xf numFmtId="49" fontId="26" fillId="4" borderId="0" xfId="0" applyNumberFormat="1" applyFont="1" applyFill="1" applyBorder="1" applyAlignment="1">
      <alignment horizontal="center"/>
    </xf>
    <xf numFmtId="165" fontId="21" fillId="4" borderId="0" xfId="1" applyNumberFormat="1" applyFont="1" applyFill="1" applyBorder="1" applyAlignment="1">
      <alignment horizontal="center"/>
    </xf>
    <xf numFmtId="165" fontId="21" fillId="4" borderId="0" xfId="1" applyNumberFormat="1" applyFont="1" applyFill="1"/>
    <xf numFmtId="0" fontId="21" fillId="4" borderId="0" xfId="0" applyFont="1" applyFill="1" applyBorder="1" applyAlignment="1">
      <alignment horizontal="center"/>
    </xf>
    <xf numFmtId="0" fontId="21" fillId="4" borderId="0" xfId="0" applyFont="1" applyFill="1" applyBorder="1"/>
    <xf numFmtId="0" fontId="18" fillId="4" borderId="0" xfId="0" applyFont="1" applyFill="1"/>
    <xf numFmtId="170" fontId="18" fillId="4" borderId="0" xfId="0" applyNumberFormat="1" applyFont="1" applyFill="1"/>
    <xf numFmtId="49" fontId="23" fillId="4" borderId="0" xfId="0" applyNumberFormat="1" applyFont="1" applyFill="1" applyBorder="1" applyAlignment="1">
      <alignment horizontal="center"/>
    </xf>
    <xf numFmtId="165" fontId="18" fillId="4" borderId="0" xfId="1" applyNumberFormat="1" applyFont="1" applyFill="1"/>
    <xf numFmtId="0" fontId="18" fillId="4" borderId="0" xfId="0" applyFont="1" applyFill="1" applyBorder="1"/>
    <xf numFmtId="165" fontId="21" fillId="4" borderId="0" xfId="1" applyNumberFormat="1" applyFont="1" applyFill="1" applyBorder="1"/>
    <xf numFmtId="165" fontId="21" fillId="4" borderId="1" xfId="1" applyNumberFormat="1" applyFont="1" applyFill="1" applyBorder="1"/>
    <xf numFmtId="165" fontId="18" fillId="4" borderId="1" xfId="1" applyNumberFormat="1" applyFont="1" applyFill="1" applyBorder="1"/>
    <xf numFmtId="0" fontId="28" fillId="4" borderId="0" xfId="0" applyFont="1" applyFill="1"/>
    <xf numFmtId="49" fontId="29" fillId="4" borderId="0" xfId="0" applyNumberFormat="1" applyFont="1" applyFill="1" applyBorder="1" applyAlignment="1">
      <alignment horizontal="center"/>
    </xf>
    <xf numFmtId="165" fontId="28" fillId="4" borderId="0" xfId="1" applyNumberFormat="1" applyFont="1" applyFill="1" applyBorder="1"/>
    <xf numFmtId="165" fontId="28" fillId="4" borderId="0" xfId="1" applyNumberFormat="1" applyFont="1" applyFill="1"/>
    <xf numFmtId="0" fontId="28" fillId="4" borderId="0" xfId="0" applyFont="1" applyFill="1" applyBorder="1"/>
    <xf numFmtId="165" fontId="18" fillId="4" borderId="0" xfId="0" applyNumberFormat="1" applyFont="1" applyFill="1"/>
    <xf numFmtId="165" fontId="18" fillId="4" borderId="12" xfId="1" applyNumberFormat="1" applyFont="1" applyFill="1" applyBorder="1"/>
    <xf numFmtId="171" fontId="21" fillId="4" borderId="0" xfId="3" applyNumberFormat="1" applyFont="1" applyFill="1" applyBorder="1"/>
    <xf numFmtId="165" fontId="18" fillId="4" borderId="2" xfId="1" applyNumberFormat="1" applyFont="1" applyFill="1" applyBorder="1"/>
    <xf numFmtId="165" fontId="18" fillId="4" borderId="0" xfId="1" applyNumberFormat="1" applyFont="1" applyFill="1" applyBorder="1"/>
    <xf numFmtId="3" fontId="18" fillId="4" borderId="0" xfId="0" applyNumberFormat="1" applyFont="1" applyFill="1"/>
    <xf numFmtId="0" fontId="20" fillId="4" borderId="0" xfId="0" applyFont="1" applyFill="1"/>
    <xf numFmtId="165" fontId="18" fillId="4" borderId="0" xfId="1" applyNumberFormat="1" applyFont="1" applyFill="1" applyBorder="1" applyAlignment="1"/>
    <xf numFmtId="4" fontId="18" fillId="4" borderId="0" xfId="1" applyNumberFormat="1" applyFont="1" applyFill="1" applyBorder="1" applyAlignment="1"/>
    <xf numFmtId="0" fontId="20" fillId="4" borderId="0" xfId="0" applyFont="1" applyFill="1" applyBorder="1" applyAlignment="1"/>
    <xf numFmtId="0" fontId="18" fillId="4" borderId="0" xfId="0" applyFont="1" applyFill="1" applyBorder="1" applyAlignment="1"/>
    <xf numFmtId="3" fontId="21" fillId="4" borderId="0" xfId="0" applyNumberFormat="1" applyFont="1" applyFill="1"/>
    <xf numFmtId="3" fontId="18" fillId="4" borderId="0" xfId="0" applyNumberFormat="1" applyFont="1" applyFill="1" applyBorder="1"/>
    <xf numFmtId="174" fontId="21" fillId="4" borderId="0" xfId="1" applyNumberFormat="1" applyFont="1" applyFill="1"/>
    <xf numFmtId="165" fontId="6" fillId="4" borderId="0" xfId="1" applyNumberFormat="1" applyFont="1" applyFill="1" applyBorder="1"/>
    <xf numFmtId="49" fontId="24" fillId="4" borderId="0" xfId="0" applyNumberFormat="1" applyFont="1" applyFill="1" applyBorder="1" applyAlignment="1">
      <alignment horizontal="center"/>
    </xf>
    <xf numFmtId="49" fontId="24" fillId="4" borderId="0" xfId="1" applyNumberFormat="1" applyFont="1" applyFill="1" applyBorder="1" applyAlignment="1">
      <alignment horizontal="center" vertical="top" wrapText="1"/>
    </xf>
    <xf numFmtId="165" fontId="18" fillId="4" borderId="0" xfId="1" applyNumberFormat="1" applyFont="1" applyFill="1" applyBorder="1" applyAlignment="1">
      <alignment horizontal="center"/>
    </xf>
    <xf numFmtId="3" fontId="18" fillId="4" borderId="0" xfId="0" applyNumberFormat="1" applyFont="1" applyFill="1" applyBorder="1" applyAlignment="1"/>
    <xf numFmtId="0" fontId="20" fillId="4" borderId="0" xfId="0" applyFont="1" applyFill="1" applyAlignment="1"/>
    <xf numFmtId="3" fontId="21" fillId="4" borderId="0" xfId="0" applyNumberFormat="1" applyFont="1" applyFill="1" applyBorder="1"/>
    <xf numFmtId="49" fontId="24" fillId="4" borderId="0" xfId="0" applyNumberFormat="1" applyFont="1" applyFill="1" applyAlignment="1">
      <alignment horizontal="center"/>
    </xf>
    <xf numFmtId="49" fontId="24" fillId="4" borderId="1" xfId="1" applyNumberFormat="1" applyFont="1" applyFill="1" applyBorder="1" applyAlignment="1">
      <alignment horizontal="center" vertical="top" wrapText="1"/>
    </xf>
    <xf numFmtId="0" fontId="13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Alignment="1">
      <alignment horizontal="center"/>
    </xf>
    <xf numFmtId="0" fontId="13" fillId="4" borderId="0" xfId="0" applyFont="1" applyFill="1" applyAlignment="1">
      <alignment vertical="top" wrapText="1"/>
    </xf>
    <xf numFmtId="0" fontId="27" fillId="4" borderId="13" xfId="0" applyFont="1" applyFill="1" applyBorder="1"/>
    <xf numFmtId="0" fontId="27" fillId="4" borderId="0" xfId="0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171" fontId="27" fillId="4" borderId="0" xfId="3" applyNumberFormat="1" applyFont="1" applyFill="1" applyBorder="1" applyAlignment="1"/>
    <xf numFmtId="171" fontId="14" fillId="4" borderId="0" xfId="3" applyNumberFormat="1" applyFont="1" applyFill="1" applyBorder="1" applyAlignment="1"/>
    <xf numFmtId="0" fontId="27" fillId="4" borderId="0" xfId="0" applyFont="1" applyFill="1" applyBorder="1" applyAlignment="1">
      <alignment horizontal="right"/>
    </xf>
    <xf numFmtId="0" fontId="14" fillId="4" borderId="0" xfId="0" applyFont="1" applyFill="1" applyBorder="1" applyAlignment="1">
      <alignment horizontal="right"/>
    </xf>
    <xf numFmtId="171" fontId="27" fillId="4" borderId="0" xfId="3" applyNumberFormat="1" applyFont="1" applyFill="1" applyBorder="1"/>
    <xf numFmtId="171" fontId="14" fillId="4" borderId="0" xfId="3" applyNumberFormat="1" applyFont="1" applyFill="1" applyBorder="1"/>
    <xf numFmtId="0" fontId="27" fillId="4" borderId="14" xfId="0" applyFont="1" applyFill="1" applyBorder="1"/>
    <xf numFmtId="4" fontId="18" fillId="4" borderId="2" xfId="0" applyNumberFormat="1" applyFont="1" applyFill="1" applyBorder="1"/>
    <xf numFmtId="171" fontId="19" fillId="2" borderId="15" xfId="3" applyNumberFormat="1" applyFont="1" applyFill="1" applyBorder="1"/>
    <xf numFmtId="4" fontId="27" fillId="3" borderId="10" xfId="0" applyNumberFormat="1" applyFont="1" applyFill="1" applyBorder="1"/>
    <xf numFmtId="0" fontId="18" fillId="4" borderId="1" xfId="0" applyFont="1" applyFill="1" applyBorder="1" applyAlignment="1">
      <alignment horizontal="center" wrapText="1"/>
    </xf>
    <xf numFmtId="165" fontId="21" fillId="4" borderId="0" xfId="1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8" fillId="4" borderId="0" xfId="0" applyNumberFormat="1" applyFont="1" applyFill="1" applyAlignment="1">
      <alignment horizontal="center"/>
    </xf>
    <xf numFmtId="49" fontId="21" fillId="4" borderId="0" xfId="0" applyNumberFormat="1" applyFont="1" applyFill="1" applyAlignment="1">
      <alignment horizontal="center" wrapText="1"/>
    </xf>
    <xf numFmtId="49" fontId="18" fillId="4" borderId="0" xfId="0" applyNumberFormat="1" applyFont="1" applyFill="1"/>
    <xf numFmtId="165" fontId="18" fillId="0" borderId="12" xfId="1" applyNumberFormat="1" applyFont="1" applyFill="1" applyBorder="1"/>
    <xf numFmtId="165" fontId="18" fillId="0" borderId="2" xfId="1" applyNumberFormat="1" applyFont="1" applyFill="1" applyBorder="1"/>
    <xf numFmtId="4" fontId="18" fillId="0" borderId="2" xfId="1" applyNumberFormat="1" applyFont="1" applyFill="1" applyBorder="1" applyAlignment="1"/>
    <xf numFmtId="169" fontId="21" fillId="4" borderId="0" xfId="1" applyNumberFormat="1" applyFont="1" applyFill="1"/>
    <xf numFmtId="174" fontId="6" fillId="4" borderId="0" xfId="1" applyNumberFormat="1" applyFont="1" applyFill="1"/>
    <xf numFmtId="0" fontId="6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15" fillId="4" borderId="0" xfId="0" applyFont="1" applyFill="1"/>
    <xf numFmtId="0" fontId="17" fillId="4" borderId="0" xfId="0" applyFont="1" applyFill="1"/>
    <xf numFmtId="0" fontId="16" fillId="4" borderId="0" xfId="0" applyFont="1" applyFill="1"/>
    <xf numFmtId="0" fontId="6" fillId="4" borderId="0" xfId="0" applyFont="1" applyFill="1" applyAlignment="1"/>
    <xf numFmtId="4" fontId="18" fillId="4" borderId="2" xfId="1" applyNumberFormat="1" applyFont="1" applyFill="1" applyBorder="1" applyAlignment="1"/>
    <xf numFmtId="4" fontId="19" fillId="0" borderId="0" xfId="0" applyNumberFormat="1" applyFont="1" applyFill="1"/>
    <xf numFmtId="4" fontId="19" fillId="4" borderId="0" xfId="0" applyNumberFormat="1" applyFont="1" applyFill="1"/>
    <xf numFmtId="4" fontId="18" fillId="4" borderId="0" xfId="1" applyNumberFormat="1" applyFont="1" applyFill="1" applyBorder="1"/>
    <xf numFmtId="165" fontId="18" fillId="4" borderId="3" xfId="1" applyNumberFormat="1" applyFont="1" applyFill="1" applyBorder="1"/>
    <xf numFmtId="165" fontId="18" fillId="5" borderId="3" xfId="1" applyNumberFormat="1" applyFont="1" applyFill="1" applyBorder="1"/>
    <xf numFmtId="165" fontId="18" fillId="0" borderId="3" xfId="1" applyNumberFormat="1" applyFont="1" applyFill="1" applyBorder="1"/>
    <xf numFmtId="165" fontId="18" fillId="5" borderId="2" xfId="1" applyNumberFormat="1" applyFont="1" applyFill="1" applyBorder="1"/>
    <xf numFmtId="165" fontId="21" fillId="0" borderId="0" xfId="1" applyNumberFormat="1" applyFont="1" applyFill="1"/>
    <xf numFmtId="3" fontId="18" fillId="5" borderId="0" xfId="0" applyNumberFormat="1" applyFont="1" applyFill="1"/>
    <xf numFmtId="4" fontId="18" fillId="5" borderId="0" xfId="1" applyNumberFormat="1" applyFont="1" applyFill="1" applyBorder="1" applyAlignment="1"/>
    <xf numFmtId="0" fontId="18" fillId="4" borderId="0" xfId="0" applyFont="1" applyFill="1" applyBorder="1" applyAlignment="1">
      <alignment horizontal="center" wrapText="1"/>
    </xf>
    <xf numFmtId="165" fontId="18" fillId="5" borderId="0" xfId="1" applyNumberFormat="1" applyFont="1" applyFill="1"/>
    <xf numFmtId="165" fontId="21" fillId="5" borderId="1" xfId="1" applyNumberFormat="1" applyFont="1" applyFill="1" applyBorder="1"/>
    <xf numFmtId="165" fontId="21" fillId="5" borderId="0" xfId="1" applyNumberFormat="1" applyFont="1" applyFill="1" applyBorder="1"/>
    <xf numFmtId="165" fontId="18" fillId="5" borderId="1" xfId="1" applyNumberFormat="1" applyFont="1" applyFill="1" applyBorder="1"/>
    <xf numFmtId="165" fontId="21" fillId="5" borderId="0" xfId="1" applyNumberFormat="1" applyFont="1" applyFill="1"/>
    <xf numFmtId="165" fontId="28" fillId="5" borderId="0" xfId="1" applyNumberFormat="1" applyFont="1" applyFill="1" applyBorder="1"/>
    <xf numFmtId="165" fontId="28" fillId="0" borderId="0" xfId="1" applyNumberFormat="1" applyFont="1" applyFill="1"/>
    <xf numFmtId="165" fontId="28" fillId="0" borderId="0" xfId="1" applyNumberFormat="1" applyFont="1" applyFill="1" applyBorder="1"/>
    <xf numFmtId="165" fontId="18" fillId="5" borderId="12" xfId="1" applyNumberFormat="1" applyFont="1" applyFill="1" applyBorder="1"/>
    <xf numFmtId="3" fontId="21" fillId="5" borderId="0" xfId="0" applyNumberFormat="1" applyFont="1" applyFill="1"/>
    <xf numFmtId="4" fontId="18" fillId="5" borderId="2" xfId="0" applyNumberFormat="1" applyFont="1" applyFill="1" applyBorder="1"/>
    <xf numFmtId="9" fontId="21" fillId="4" borderId="0" xfId="3" applyFont="1" applyFill="1"/>
    <xf numFmtId="171" fontId="6" fillId="4" borderId="0" xfId="3" applyNumberFormat="1" applyFont="1" applyFill="1"/>
    <xf numFmtId="9" fontId="6" fillId="4" borderId="0" xfId="3" applyFont="1" applyFill="1"/>
    <xf numFmtId="165" fontId="6" fillId="4" borderId="0" xfId="0" applyNumberFormat="1" applyFont="1" applyFill="1"/>
    <xf numFmtId="3" fontId="6" fillId="4" borderId="0" xfId="0" applyNumberFormat="1" applyFont="1" applyFill="1"/>
    <xf numFmtId="0" fontId="21" fillId="0" borderId="0" xfId="0" applyFont="1" applyFill="1"/>
    <xf numFmtId="3" fontId="7" fillId="4" borderId="0" xfId="0" applyNumberFormat="1" applyFont="1" applyFill="1"/>
    <xf numFmtId="3" fontId="18" fillId="4" borderId="0" xfId="1" applyNumberFormat="1" applyFont="1" applyFill="1" applyBorder="1"/>
    <xf numFmtId="165" fontId="18" fillId="5" borderId="0" xfId="1" applyNumberFormat="1" applyFont="1" applyFill="1" applyAlignment="1">
      <alignment horizontal="center"/>
    </xf>
    <xf numFmtId="165" fontId="21" fillId="4" borderId="2" xfId="1" applyNumberFormat="1" applyFont="1" applyFill="1" applyBorder="1"/>
    <xf numFmtId="0" fontId="32" fillId="4" borderId="0" xfId="0" applyFont="1" applyFill="1"/>
    <xf numFmtId="2" fontId="12" fillId="4" borderId="0" xfId="0" applyNumberFormat="1" applyFont="1" applyFill="1" applyBorder="1" applyAlignment="1">
      <alignment horizontal="center"/>
    </xf>
    <xf numFmtId="165" fontId="21" fillId="4" borderId="16" xfId="1" applyNumberFormat="1" applyFont="1" applyFill="1" applyBorder="1"/>
    <xf numFmtId="165" fontId="21" fillId="4" borderId="9" xfId="1" applyNumberFormat="1" applyFont="1" applyFill="1" applyBorder="1"/>
    <xf numFmtId="165" fontId="18" fillId="4" borderId="12" xfId="0" applyNumberFormat="1" applyFont="1" applyFill="1" applyBorder="1"/>
    <xf numFmtId="0" fontId="19" fillId="4" borderId="0" xfId="0" applyFont="1" applyFill="1" applyBorder="1" applyAlignment="1">
      <alignment horizontal="center"/>
    </xf>
    <xf numFmtId="171" fontId="20" fillId="4" borderId="0" xfId="3" applyNumberFormat="1" applyFont="1" applyFill="1" applyBorder="1"/>
    <xf numFmtId="171" fontId="19" fillId="4" borderId="0" xfId="3" applyNumberFormat="1" applyFont="1" applyFill="1" applyBorder="1"/>
    <xf numFmtId="171" fontId="30" fillId="4" borderId="0" xfId="3" applyNumberFormat="1" applyFont="1" applyFill="1" applyBorder="1"/>
    <xf numFmtId="171" fontId="19" fillId="4" borderId="0" xfId="0" applyNumberFormat="1" applyFont="1" applyFill="1" applyBorder="1"/>
    <xf numFmtId="9" fontId="23" fillId="4" borderId="0" xfId="3" applyFont="1" applyFill="1"/>
    <xf numFmtId="0" fontId="23" fillId="4" borderId="0" xfId="0" applyFont="1" applyFill="1"/>
    <xf numFmtId="49" fontId="8" fillId="4" borderId="0" xfId="0" applyNumberFormat="1" applyFont="1" applyFill="1" applyBorder="1" applyAlignment="1">
      <alignment horizontal="center"/>
    </xf>
    <xf numFmtId="165" fontId="8" fillId="4" borderId="0" xfId="1" applyNumberFormat="1" applyFont="1" applyFill="1"/>
    <xf numFmtId="3" fontId="23" fillId="4" borderId="0" xfId="0" applyNumberFormat="1" applyFont="1" applyFill="1"/>
    <xf numFmtId="0" fontId="8" fillId="4" borderId="0" xfId="0" applyFont="1" applyFill="1"/>
    <xf numFmtId="171" fontId="21" fillId="4" borderId="0" xfId="3" applyNumberFormat="1" applyFont="1" applyFill="1"/>
    <xf numFmtId="171" fontId="19" fillId="4" borderId="0" xfId="3" applyNumberFormat="1" applyFont="1" applyFill="1"/>
    <xf numFmtId="171" fontId="22" fillId="4" borderId="0" xfId="3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0" fontId="21" fillId="6" borderId="0" xfId="0" applyFont="1" applyFill="1"/>
    <xf numFmtId="49" fontId="10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49" fontId="28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 wrapText="1"/>
    </xf>
    <xf numFmtId="165" fontId="18" fillId="4" borderId="0" xfId="1" applyNumberFormat="1" applyFont="1" applyFill="1" applyAlignment="1">
      <alignment horizontal="center"/>
    </xf>
    <xf numFmtId="175" fontId="21" fillId="4" borderId="0" xfId="1" applyNumberFormat="1" applyFont="1" applyFill="1"/>
    <xf numFmtId="165" fontId="10" fillId="4" borderId="0" xfId="1" applyNumberFormat="1" applyFont="1" applyFill="1" applyAlignment="1">
      <alignment horizontal="right"/>
    </xf>
    <xf numFmtId="165" fontId="18" fillId="4" borderId="0" xfId="1" applyNumberFormat="1" applyFont="1" applyFill="1" applyAlignment="1">
      <alignment horizontal="center"/>
    </xf>
    <xf numFmtId="49" fontId="24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wrapText="1"/>
    </xf>
    <xf numFmtId="49" fontId="24" fillId="4" borderId="1" xfId="1" applyNumberFormat="1" applyFont="1" applyFill="1" applyBorder="1" applyAlignment="1">
      <alignment horizontal="center" vertical="top" wrapText="1"/>
    </xf>
    <xf numFmtId="165" fontId="21" fillId="4" borderId="3" xfId="1" applyNumberFormat="1" applyFont="1" applyFill="1" applyBorder="1" applyAlignment="1">
      <alignment horizontal="center"/>
    </xf>
    <xf numFmtId="165" fontId="18" fillId="4" borderId="0" xfId="1" applyNumberFormat="1" applyFont="1" applyFill="1" applyAlignment="1">
      <alignment horizontal="center" wrapText="1"/>
    </xf>
    <xf numFmtId="165" fontId="7" fillId="0" borderId="0" xfId="1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11" fillId="0" borderId="1" xfId="1" applyNumberFormat="1" applyFont="1" applyFill="1" applyBorder="1" applyAlignment="1">
      <alignment horizontal="left"/>
    </xf>
    <xf numFmtId="49" fontId="11" fillId="0" borderId="0" xfId="1" applyNumberFormat="1" applyFont="1" applyFill="1" applyAlignment="1">
      <alignment horizontal="left"/>
    </xf>
    <xf numFmtId="165" fontId="2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1" applyNumberFormat="1" applyFont="1" applyBorder="1" applyAlignment="1">
      <alignment horizontal="center"/>
    </xf>
  </cellXfs>
  <cellStyles count="4">
    <cellStyle name="Euro" xfId="2"/>
    <cellStyle name="Komma" xfId="1" builtinId="3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tabSelected="1" topLeftCell="E1" zoomScale="89" zoomScaleNormal="89" workbookViewId="0">
      <selection activeCell="U10" sqref="U10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6.28515625" style="106" customWidth="1"/>
    <col min="8" max="8" width="14.7109375" style="106" customWidth="1"/>
    <col min="9" max="9" width="3.7109375" style="107" customWidth="1"/>
    <col min="10" max="11" width="3" style="107" customWidth="1"/>
    <col min="12" max="12" width="11.28515625" style="108" customWidth="1"/>
    <col min="13" max="13" width="1.7109375" style="108" customWidth="1"/>
    <col min="14" max="14" width="15.7109375" style="108" customWidth="1"/>
    <col min="15" max="15" width="9.140625" style="109" bestFit="1" customWidth="1"/>
    <col min="16" max="16" width="3" style="109" customWidth="1"/>
    <col min="17" max="17" width="11.140625" style="108" customWidth="1"/>
    <col min="18" max="18" width="1.7109375" style="108" customWidth="1"/>
    <col min="19" max="19" width="20.5703125" style="108" customWidth="1"/>
    <col min="20" max="20" width="6" style="154" customWidth="1"/>
    <col min="21" max="21" width="9" style="109" customWidth="1"/>
    <col min="22" max="22" width="3.5703125" style="109" customWidth="1"/>
    <col min="23" max="23" width="8.5703125" style="109" customWidth="1"/>
    <col min="24" max="24" width="7.42578125" style="109" customWidth="1"/>
    <col min="25" max="25" width="3.5703125" style="109" customWidth="1"/>
    <col min="26" max="16384" width="11.42578125" style="106"/>
  </cols>
  <sheetData>
    <row r="1" spans="1:25" ht="15" customHeight="1" x14ac:dyDescent="0.25"/>
    <row r="2" spans="1:25" x14ac:dyDescent="0.2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x14ac:dyDescent="0.25">
      <c r="A3" s="261" t="s">
        <v>201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1"/>
      <c r="M4" s="111"/>
      <c r="N4" s="111"/>
      <c r="O4" s="113"/>
      <c r="P4" s="113"/>
      <c r="Q4" s="111"/>
      <c r="R4" s="111"/>
      <c r="S4" s="111"/>
      <c r="T4" s="112"/>
      <c r="U4" s="113"/>
      <c r="V4" s="105"/>
      <c r="W4" s="165"/>
      <c r="X4" s="105"/>
    </row>
    <row r="5" spans="1:2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117"/>
      <c r="L5" s="262" t="s">
        <v>197</v>
      </c>
      <c r="M5" s="262"/>
      <c r="N5" s="262"/>
      <c r="O5" s="105"/>
      <c r="P5" s="105"/>
      <c r="Q5" s="262" t="s">
        <v>195</v>
      </c>
      <c r="R5" s="262"/>
      <c r="S5" s="262"/>
      <c r="T5" s="155"/>
      <c r="U5" s="105"/>
      <c r="V5" s="105"/>
      <c r="W5" s="105"/>
      <c r="X5" s="105"/>
    </row>
    <row r="6" spans="1:2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251" t="s">
        <v>126</v>
      </c>
      <c r="I6" s="120"/>
      <c r="J6" s="120"/>
      <c r="K6" s="120"/>
      <c r="L6" s="264" t="s">
        <v>203</v>
      </c>
      <c r="M6" s="264"/>
      <c r="N6" s="264"/>
      <c r="O6" s="121"/>
      <c r="P6" s="121"/>
      <c r="Q6" s="264" t="s">
        <v>204</v>
      </c>
      <c r="R6" s="264"/>
      <c r="S6" s="264"/>
      <c r="T6" s="156"/>
      <c r="U6" s="121"/>
      <c r="V6" s="121"/>
      <c r="W6" s="121"/>
      <c r="X6" s="121"/>
      <c r="Y6" s="166"/>
    </row>
    <row r="7" spans="1:25" s="193" customFormat="1" x14ac:dyDescent="0.25">
      <c r="A7" s="111"/>
      <c r="B7" s="111"/>
      <c r="C7" s="111"/>
      <c r="D7" s="111"/>
      <c r="E7" s="111"/>
      <c r="F7" s="111"/>
      <c r="G7" s="111"/>
      <c r="H7" s="252"/>
      <c r="I7" s="122"/>
      <c r="J7" s="122"/>
      <c r="K7" s="122"/>
      <c r="L7" s="265" t="s">
        <v>103</v>
      </c>
      <c r="M7" s="265"/>
      <c r="N7" s="265"/>
      <c r="O7" s="113"/>
      <c r="P7" s="113"/>
      <c r="Q7" s="265" t="s">
        <v>103</v>
      </c>
      <c r="R7" s="265"/>
      <c r="S7" s="265"/>
      <c r="T7" s="123"/>
      <c r="U7" s="113"/>
      <c r="V7" s="105"/>
    </row>
    <row r="8" spans="1:25" x14ac:dyDescent="0.25">
      <c r="A8" s="118"/>
      <c r="B8" s="118"/>
      <c r="C8" s="118"/>
      <c r="D8" s="118"/>
      <c r="E8" s="118"/>
      <c r="F8" s="118"/>
      <c r="G8" s="118"/>
      <c r="H8" s="253"/>
      <c r="I8" s="117"/>
      <c r="J8" s="117"/>
      <c r="K8" s="117"/>
      <c r="L8" s="124"/>
      <c r="M8" s="124"/>
      <c r="N8" s="110"/>
      <c r="O8" s="91"/>
      <c r="P8" s="237"/>
      <c r="Q8" s="124"/>
      <c r="R8" s="124"/>
      <c r="S8" s="110"/>
      <c r="T8" s="157"/>
      <c r="U8" s="91"/>
      <c r="V8" s="167"/>
      <c r="W8" s="106"/>
      <c r="X8" s="106"/>
      <c r="Y8" s="106"/>
    </row>
    <row r="9" spans="1:25" ht="15" customHeight="1" x14ac:dyDescent="0.25">
      <c r="A9" s="118"/>
      <c r="B9" s="118"/>
      <c r="C9" s="118"/>
      <c r="D9" s="118"/>
      <c r="E9" s="118"/>
      <c r="F9" s="118"/>
      <c r="G9" s="118"/>
      <c r="H9" s="253"/>
      <c r="I9" s="117"/>
      <c r="J9" s="117"/>
      <c r="K9" s="117"/>
      <c r="L9" s="124"/>
      <c r="M9" s="124"/>
      <c r="N9" s="110"/>
      <c r="O9" s="94"/>
      <c r="P9" s="164"/>
      <c r="Q9" s="124"/>
      <c r="R9" s="124"/>
      <c r="S9" s="110"/>
      <c r="T9" s="157"/>
      <c r="U9" s="94"/>
      <c r="V9" s="168"/>
      <c r="W9" s="106"/>
      <c r="X9" s="106"/>
      <c r="Y9" s="106"/>
    </row>
    <row r="10" spans="1:2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254" t="s">
        <v>211</v>
      </c>
      <c r="I10" s="129"/>
      <c r="J10" s="129"/>
      <c r="K10" s="129"/>
      <c r="L10" s="130"/>
      <c r="M10" s="130"/>
      <c r="N10" s="130">
        <v>861875</v>
      </c>
      <c r="O10" s="97">
        <v>1</v>
      </c>
      <c r="P10" s="238"/>
      <c r="Q10" s="130"/>
      <c r="R10" s="130"/>
      <c r="S10" s="130">
        <v>758793</v>
      </c>
      <c r="T10" s="144"/>
      <c r="U10" s="97">
        <v>1</v>
      </c>
      <c r="V10" s="171"/>
      <c r="W10" s="195"/>
    </row>
    <row r="11" spans="1:2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255"/>
      <c r="I11" s="129"/>
      <c r="J11" s="129"/>
      <c r="K11" s="129"/>
      <c r="L11" s="130"/>
      <c r="M11" s="130"/>
      <c r="N11" s="130"/>
      <c r="O11" s="97"/>
      <c r="P11" s="238"/>
      <c r="Q11" s="130"/>
      <c r="R11" s="130"/>
      <c r="S11" s="130"/>
      <c r="T11" s="144"/>
      <c r="U11" s="97"/>
      <c r="V11" s="171"/>
      <c r="W11" s="195"/>
    </row>
    <row r="12" spans="1:25" x14ac:dyDescent="0.25">
      <c r="A12" s="118" t="s">
        <v>3</v>
      </c>
      <c r="B12" s="118"/>
      <c r="C12" s="118"/>
      <c r="D12" s="118"/>
      <c r="E12" s="118"/>
      <c r="F12" s="118"/>
      <c r="G12" s="118"/>
      <c r="H12" s="255"/>
      <c r="I12" s="117"/>
      <c r="J12" s="117"/>
      <c r="K12" s="117"/>
      <c r="L12" s="124"/>
      <c r="M12" s="124"/>
      <c r="N12" s="259">
        <v>400511</v>
      </c>
      <c r="O12" s="100">
        <v>0.46500000000000002</v>
      </c>
      <c r="P12" s="239"/>
      <c r="Q12" s="124"/>
      <c r="R12" s="124"/>
      <c r="S12" s="259">
        <v>343957</v>
      </c>
      <c r="T12" s="132"/>
      <c r="U12" s="100">
        <v>0.45300000000000001</v>
      </c>
      <c r="V12" s="171"/>
      <c r="W12" s="195"/>
      <c r="X12" s="106"/>
      <c r="Y12" s="106"/>
    </row>
    <row r="13" spans="1:25" ht="6.75" customHeight="1" x14ac:dyDescent="0.25">
      <c r="A13" s="118"/>
      <c r="B13" s="118"/>
      <c r="C13" s="118"/>
      <c r="D13" s="118"/>
      <c r="E13" s="118"/>
      <c r="F13" s="118"/>
      <c r="G13" s="118"/>
      <c r="H13" s="255"/>
      <c r="I13" s="117"/>
      <c r="J13" s="117"/>
      <c r="K13" s="117"/>
      <c r="L13" s="124"/>
      <c r="M13" s="124"/>
      <c r="N13" s="132"/>
      <c r="O13" s="100"/>
      <c r="P13" s="239"/>
      <c r="Q13" s="124"/>
      <c r="R13" s="124"/>
      <c r="S13" s="132"/>
      <c r="T13" s="132"/>
      <c r="U13" s="100"/>
      <c r="V13" s="171"/>
      <c r="W13" s="195"/>
      <c r="X13" s="106"/>
      <c r="Y13" s="106"/>
    </row>
    <row r="14" spans="1:2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255"/>
      <c r="I14" s="122"/>
      <c r="J14" s="122"/>
      <c r="K14" s="122"/>
      <c r="L14" s="130"/>
      <c r="M14" s="130"/>
      <c r="N14" s="134">
        <v>461364</v>
      </c>
      <c r="O14" s="97">
        <v>0.53500000000000003</v>
      </c>
      <c r="P14" s="238"/>
      <c r="Q14" s="130"/>
      <c r="R14" s="130"/>
      <c r="S14" s="134">
        <v>414836</v>
      </c>
      <c r="T14" s="144"/>
      <c r="U14" s="97">
        <v>0.54700000000000004</v>
      </c>
      <c r="V14" s="171"/>
    </row>
    <row r="15" spans="1:2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255"/>
      <c r="I15" s="122"/>
      <c r="J15" s="122"/>
      <c r="K15" s="122"/>
      <c r="L15" s="130"/>
      <c r="M15" s="130"/>
      <c r="N15" s="130"/>
      <c r="O15" s="97"/>
      <c r="P15" s="238"/>
      <c r="Q15" s="130"/>
      <c r="R15" s="130"/>
      <c r="S15" s="130"/>
      <c r="T15" s="144"/>
      <c r="U15" s="97"/>
      <c r="V15" s="171"/>
    </row>
    <row r="16" spans="1:25" x14ac:dyDescent="0.25">
      <c r="A16" s="118" t="s">
        <v>6</v>
      </c>
      <c r="B16" s="118"/>
      <c r="C16" s="118"/>
      <c r="D16" s="118"/>
      <c r="E16" s="118"/>
      <c r="F16" s="118"/>
      <c r="G16" s="118"/>
      <c r="H16" s="255"/>
      <c r="I16" s="117"/>
      <c r="J16" s="117"/>
      <c r="K16" s="117"/>
      <c r="L16" s="124"/>
      <c r="M16" s="124"/>
      <c r="N16" s="259">
        <f>(204037)</f>
        <v>204037</v>
      </c>
      <c r="O16" s="100">
        <v>0.23699999999999999</v>
      </c>
      <c r="P16" s="239"/>
      <c r="Q16" s="124"/>
      <c r="R16" s="124"/>
      <c r="S16" s="259">
        <v>187140</v>
      </c>
      <c r="T16" s="132"/>
      <c r="U16" s="100">
        <v>0.247</v>
      </c>
      <c r="V16" s="171"/>
      <c r="W16" s="106"/>
      <c r="X16" s="106"/>
      <c r="Y16" s="106"/>
    </row>
    <row r="17" spans="1:25" x14ac:dyDescent="0.25">
      <c r="A17" s="118" t="s">
        <v>26</v>
      </c>
      <c r="B17" s="118"/>
      <c r="C17" s="118"/>
      <c r="D17" s="118"/>
      <c r="E17" s="118"/>
      <c r="F17" s="118"/>
      <c r="G17" s="118"/>
      <c r="H17" s="255"/>
      <c r="I17" s="117"/>
      <c r="J17" s="117"/>
      <c r="K17" s="117"/>
      <c r="L17" s="124"/>
      <c r="M17" s="124"/>
      <c r="N17" s="259">
        <v>40977</v>
      </c>
      <c r="O17" s="100">
        <v>4.8000000000000001E-2</v>
      </c>
      <c r="P17" s="239"/>
      <c r="Q17" s="124"/>
      <c r="R17" s="124"/>
      <c r="S17" s="259">
        <v>40276</v>
      </c>
      <c r="T17" s="132"/>
      <c r="U17" s="100">
        <v>5.2999999999999999E-2</v>
      </c>
      <c r="V17" s="171"/>
      <c r="W17" s="106"/>
      <c r="X17" s="106"/>
      <c r="Y17" s="106"/>
    </row>
    <row r="18" spans="1:25" x14ac:dyDescent="0.25">
      <c r="A18" s="118" t="s">
        <v>15</v>
      </c>
      <c r="B18" s="118"/>
      <c r="C18" s="118"/>
      <c r="D18" s="118"/>
      <c r="E18" s="118"/>
      <c r="F18" s="118"/>
      <c r="G18" s="118"/>
      <c r="H18" s="254" t="s">
        <v>154</v>
      </c>
      <c r="I18" s="117"/>
      <c r="J18" s="117"/>
      <c r="K18" s="117"/>
      <c r="L18" s="124"/>
      <c r="M18" s="124"/>
      <c r="N18" s="259">
        <v>93450</v>
      </c>
      <c r="O18" s="100">
        <v>0.108</v>
      </c>
      <c r="P18" s="239"/>
      <c r="Q18" s="124"/>
      <c r="R18" s="124"/>
      <c r="S18" s="259">
        <v>84215</v>
      </c>
      <c r="T18" s="132"/>
      <c r="U18" s="100">
        <v>0.111</v>
      </c>
      <c r="V18" s="173"/>
      <c r="W18" s="106"/>
      <c r="X18" s="106"/>
      <c r="Y18" s="106"/>
    </row>
    <row r="19" spans="1:25" x14ac:dyDescent="0.25">
      <c r="A19" s="118" t="s">
        <v>121</v>
      </c>
      <c r="B19" s="118"/>
      <c r="C19" s="118"/>
      <c r="D19" s="118"/>
      <c r="E19" s="118"/>
      <c r="F19" s="118"/>
      <c r="G19" s="118"/>
      <c r="H19" s="255" t="s">
        <v>156</v>
      </c>
      <c r="I19" s="117"/>
      <c r="J19" s="117"/>
      <c r="K19" s="117"/>
      <c r="L19" s="132"/>
      <c r="M19" s="132"/>
      <c r="N19" s="260" t="s">
        <v>212</v>
      </c>
      <c r="O19" s="100">
        <v>0</v>
      </c>
      <c r="P19" s="239"/>
      <c r="Q19" s="132"/>
      <c r="R19" s="132"/>
      <c r="S19" s="124">
        <v>361</v>
      </c>
      <c r="T19" s="132"/>
      <c r="U19" s="100">
        <v>0</v>
      </c>
      <c r="V19" s="171"/>
      <c r="W19" s="196"/>
      <c r="X19" s="106"/>
      <c r="Y19" s="106"/>
    </row>
    <row r="20" spans="1:25" hidden="1" x14ac:dyDescent="0.25">
      <c r="A20" s="118" t="s">
        <v>139</v>
      </c>
      <c r="B20" s="118"/>
      <c r="C20" s="118"/>
      <c r="D20" s="118"/>
      <c r="E20" s="118"/>
      <c r="F20" s="118"/>
      <c r="G20" s="118"/>
      <c r="H20" s="255"/>
      <c r="I20" s="117"/>
      <c r="J20" s="117"/>
      <c r="K20" s="117"/>
      <c r="L20" s="132"/>
      <c r="M20" s="132"/>
      <c r="N20" s="124" t="e">
        <f>+#REF!</f>
        <v>#REF!</v>
      </c>
      <c r="O20" s="100" t="e">
        <f>N20/-$N$10</f>
        <v>#REF!</v>
      </c>
      <c r="P20" s="239"/>
      <c r="Q20" s="132"/>
      <c r="R20" s="132"/>
      <c r="S20" s="124" t="e">
        <f>+#REF!</f>
        <v>#REF!</v>
      </c>
      <c r="T20" s="132"/>
      <c r="U20" s="100" t="e">
        <f>+S20/-$S$10</f>
        <v>#REF!</v>
      </c>
      <c r="V20" s="171"/>
      <c r="W20" s="196"/>
      <c r="X20" s="106"/>
      <c r="Y20" s="106"/>
    </row>
    <row r="21" spans="1:2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255" t="s">
        <v>158</v>
      </c>
      <c r="I21" s="129"/>
      <c r="J21" s="129"/>
      <c r="K21" s="129"/>
      <c r="L21" s="124"/>
      <c r="M21" s="124"/>
      <c r="N21" s="124" t="e">
        <f>#REF!</f>
        <v>#REF!</v>
      </c>
      <c r="O21" s="100" t="e">
        <f>N21/-$N$10</f>
        <v>#REF!</v>
      </c>
      <c r="P21" s="239"/>
      <c r="Q21" s="124"/>
      <c r="R21" s="124"/>
      <c r="S21" s="124" t="e">
        <f>#REF!</f>
        <v>#REF!</v>
      </c>
      <c r="T21" s="132"/>
      <c r="U21" s="100" t="e">
        <f>+S21/-$S$10</f>
        <v>#REF!</v>
      </c>
      <c r="V21" s="171"/>
      <c r="W21" s="106"/>
      <c r="X21" s="106"/>
      <c r="Y21" s="106"/>
    </row>
    <row r="22" spans="1:25" ht="6.75" customHeight="1" x14ac:dyDescent="0.25">
      <c r="A22" s="118"/>
      <c r="B22" s="118"/>
      <c r="C22" s="118"/>
      <c r="D22" s="118"/>
      <c r="E22" s="118"/>
      <c r="F22" s="118"/>
      <c r="G22" s="118"/>
      <c r="H22" s="255"/>
      <c r="I22" s="129"/>
      <c r="J22" s="129"/>
      <c r="K22" s="129"/>
      <c r="L22" s="124"/>
      <c r="M22" s="124"/>
      <c r="N22" s="124"/>
      <c r="O22" s="100"/>
      <c r="P22" s="239"/>
      <c r="Q22" s="124"/>
      <c r="R22" s="124"/>
      <c r="S22" s="132"/>
      <c r="T22" s="132"/>
      <c r="U22" s="100"/>
      <c r="V22" s="168"/>
      <c r="W22" s="106"/>
      <c r="X22" s="106"/>
      <c r="Y22" s="106"/>
    </row>
    <row r="23" spans="1:2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256"/>
      <c r="I23" s="136"/>
      <c r="J23" s="136"/>
      <c r="K23" s="136"/>
      <c r="L23" s="138">
        <v>140795</v>
      </c>
      <c r="M23" s="138"/>
      <c r="N23" s="137"/>
      <c r="O23" s="102">
        <v>0.16300000000000001</v>
      </c>
      <c r="P23" s="240"/>
      <c r="Q23" s="137">
        <v>122508</v>
      </c>
      <c r="R23" s="138"/>
      <c r="S23" s="137"/>
      <c r="T23" s="137"/>
      <c r="U23" s="102">
        <v>0.161</v>
      </c>
      <c r="V23" s="171"/>
      <c r="W23" s="196"/>
    </row>
    <row r="24" spans="1:2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256"/>
      <c r="I24" s="136"/>
      <c r="J24" s="136"/>
      <c r="K24" s="136"/>
      <c r="L24" s="138">
        <v>17895</v>
      </c>
      <c r="M24" s="138"/>
      <c r="N24" s="137"/>
      <c r="O24" s="102"/>
      <c r="P24" s="240"/>
      <c r="Q24" s="137">
        <v>18942</v>
      </c>
      <c r="R24" s="138"/>
      <c r="S24" s="137"/>
      <c r="T24" s="137"/>
      <c r="U24" s="102"/>
      <c r="V24" s="171"/>
      <c r="W24" s="196"/>
    </row>
    <row r="25" spans="1:25" x14ac:dyDescent="0.25">
      <c r="A25" s="118"/>
      <c r="B25" s="118"/>
      <c r="C25" s="118"/>
      <c r="D25" s="118"/>
      <c r="E25" s="118"/>
      <c r="F25" s="118"/>
      <c r="G25" s="118"/>
      <c r="H25" s="255"/>
      <c r="I25" s="129"/>
      <c r="J25" s="129"/>
      <c r="K25" s="129"/>
      <c r="L25" s="124"/>
      <c r="M25" s="124"/>
      <c r="N25" s="132"/>
      <c r="O25" s="100"/>
      <c r="P25" s="239"/>
      <c r="Q25" s="132"/>
      <c r="R25" s="124"/>
      <c r="S25" s="132"/>
      <c r="T25" s="132"/>
      <c r="U25" s="100"/>
      <c r="V25" s="168"/>
      <c r="W25" s="106"/>
      <c r="X25" s="106"/>
      <c r="Y25" s="106"/>
    </row>
    <row r="26" spans="1:2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255"/>
      <c r="I26" s="122"/>
      <c r="J26" s="122"/>
      <c r="K26" s="122"/>
      <c r="L26" s="141"/>
      <c r="M26" s="141"/>
      <c r="N26" s="141">
        <v>122900</v>
      </c>
      <c r="O26" s="97">
        <v>0.14299999999999999</v>
      </c>
      <c r="P26" s="238"/>
      <c r="Q26" s="141"/>
      <c r="R26" s="141"/>
      <c r="S26" s="141">
        <v>103566</v>
      </c>
      <c r="T26" s="144"/>
      <c r="U26" s="97">
        <v>0.13600000000000001</v>
      </c>
      <c r="V26" s="171"/>
    </row>
    <row r="27" spans="1:25" ht="6.75" customHeight="1" x14ac:dyDescent="0.25">
      <c r="A27" s="118"/>
      <c r="B27" s="118"/>
      <c r="C27" s="118"/>
      <c r="D27" s="118"/>
      <c r="E27" s="118"/>
      <c r="F27" s="118"/>
      <c r="G27" s="118"/>
      <c r="H27" s="255"/>
      <c r="I27" s="117"/>
      <c r="J27" s="117"/>
      <c r="K27" s="117"/>
      <c r="L27" s="124"/>
      <c r="M27" s="124"/>
      <c r="N27" s="124"/>
      <c r="O27" s="101"/>
      <c r="P27" s="241"/>
      <c r="Q27" s="124"/>
      <c r="R27" s="124"/>
      <c r="S27" s="124"/>
      <c r="T27" s="132"/>
      <c r="U27" s="101"/>
      <c r="V27" s="168"/>
      <c r="W27" s="106"/>
      <c r="X27" s="106"/>
      <c r="Y27" s="106"/>
    </row>
    <row r="28" spans="1:25" ht="15.75" customHeight="1" x14ac:dyDescent="0.25">
      <c r="A28" s="118" t="s">
        <v>198</v>
      </c>
      <c r="B28" s="118"/>
      <c r="C28" s="118"/>
      <c r="D28" s="118"/>
      <c r="E28" s="118"/>
      <c r="F28" s="118"/>
      <c r="G28" s="118"/>
      <c r="H28" s="254" t="s">
        <v>208</v>
      </c>
      <c r="I28" s="117"/>
      <c r="J28" s="117"/>
      <c r="K28" s="117"/>
      <c r="L28" s="124"/>
      <c r="M28" s="124"/>
      <c r="N28" s="124">
        <v>10</v>
      </c>
      <c r="O28" s="100">
        <v>0</v>
      </c>
      <c r="P28" s="239"/>
      <c r="Q28" s="124"/>
      <c r="R28" s="124"/>
      <c r="S28" s="259">
        <v>68</v>
      </c>
      <c r="T28" s="132"/>
      <c r="U28" s="100">
        <v>0</v>
      </c>
      <c r="V28" s="168"/>
      <c r="W28" s="106"/>
      <c r="X28" s="106"/>
      <c r="Y28" s="106"/>
    </row>
    <row r="29" spans="1:25" x14ac:dyDescent="0.25">
      <c r="A29" s="118" t="s">
        <v>108</v>
      </c>
      <c r="B29" s="118"/>
      <c r="C29" s="118"/>
      <c r="D29" s="118"/>
      <c r="E29" s="118"/>
      <c r="F29" s="118"/>
      <c r="G29" s="118"/>
      <c r="H29" s="254" t="s">
        <v>207</v>
      </c>
      <c r="I29" s="117"/>
      <c r="J29" s="117"/>
      <c r="K29" s="117"/>
      <c r="L29" s="124"/>
      <c r="M29" s="124"/>
      <c r="N29" s="124">
        <v>3023</v>
      </c>
      <c r="O29" s="100">
        <v>4.0000000000000001E-3</v>
      </c>
      <c r="P29" s="239"/>
      <c r="Q29" s="124"/>
      <c r="R29" s="124"/>
      <c r="S29" s="132">
        <v>4522</v>
      </c>
      <c r="T29" s="132"/>
      <c r="U29" s="100">
        <f>+S29/$S$10</f>
        <v>5.9594645707063722E-3</v>
      </c>
      <c r="V29" s="171"/>
      <c r="W29" s="196"/>
      <c r="X29" s="106"/>
      <c r="Y29" s="106"/>
    </row>
    <row r="30" spans="1:25" x14ac:dyDescent="0.25">
      <c r="A30" s="118" t="s">
        <v>107</v>
      </c>
      <c r="B30" s="118"/>
      <c r="C30" s="118"/>
      <c r="D30" s="118"/>
      <c r="E30" s="118"/>
      <c r="F30" s="118"/>
      <c r="G30" s="118"/>
      <c r="H30" s="254" t="s">
        <v>207</v>
      </c>
      <c r="I30" s="117"/>
      <c r="J30" s="117"/>
      <c r="K30" s="117"/>
      <c r="L30" s="124"/>
      <c r="M30" s="124"/>
      <c r="N30" s="259">
        <v>6083</v>
      </c>
      <c r="O30" s="100">
        <v>7.0000000000000001E-3</v>
      </c>
      <c r="P30" s="239"/>
      <c r="Q30" s="124"/>
      <c r="R30" s="124"/>
      <c r="S30" s="259">
        <v>7171</v>
      </c>
      <c r="T30" s="132"/>
      <c r="U30" s="100">
        <v>8.9999999999999993E-3</v>
      </c>
      <c r="V30" s="171"/>
      <c r="W30" s="196"/>
      <c r="X30" s="106"/>
      <c r="Y30" s="106"/>
    </row>
    <row r="31" spans="1:25" x14ac:dyDescent="0.25">
      <c r="A31" s="118" t="s">
        <v>82</v>
      </c>
      <c r="B31" s="118"/>
      <c r="C31" s="118"/>
      <c r="D31" s="118"/>
      <c r="E31" s="118"/>
      <c r="F31" s="118"/>
      <c r="G31" s="118"/>
      <c r="H31" s="254" t="s">
        <v>209</v>
      </c>
      <c r="I31" s="117"/>
      <c r="J31" s="117"/>
      <c r="K31" s="117"/>
      <c r="L31" s="124"/>
      <c r="M31" s="124"/>
      <c r="N31" s="259">
        <v>6358</v>
      </c>
      <c r="O31" s="100">
        <v>7.0000000000000001E-3</v>
      </c>
      <c r="P31" s="239"/>
      <c r="Q31" s="124"/>
      <c r="R31" s="124"/>
      <c r="S31" s="259">
        <v>2570</v>
      </c>
      <c r="T31" s="132"/>
      <c r="U31" s="100">
        <f>+S31/$S$10</f>
        <v>3.3869579714098574E-3</v>
      </c>
      <c r="V31" s="171"/>
      <c r="W31" s="196"/>
      <c r="X31" s="106"/>
      <c r="Y31" s="106"/>
    </row>
    <row r="32" spans="1:25" x14ac:dyDescent="0.25">
      <c r="A32" s="118" t="s">
        <v>141</v>
      </c>
      <c r="B32" s="118"/>
      <c r="C32" s="118"/>
      <c r="D32" s="118"/>
      <c r="E32" s="118"/>
      <c r="F32" s="118"/>
      <c r="G32" s="118"/>
      <c r="H32" s="254" t="s">
        <v>207</v>
      </c>
      <c r="I32" s="117"/>
      <c r="J32" s="117"/>
      <c r="K32" s="117"/>
      <c r="L32" s="124"/>
      <c r="M32" s="124"/>
      <c r="N32" s="133">
        <v>2687</v>
      </c>
      <c r="O32" s="100">
        <v>3.0000000000000001E-3</v>
      </c>
      <c r="P32" s="239"/>
      <c r="Q32" s="124"/>
      <c r="R32" s="124"/>
      <c r="S32" s="133">
        <v>2602</v>
      </c>
      <c r="T32" s="132"/>
      <c r="U32" s="100">
        <v>3.0000000000000001E-3</v>
      </c>
      <c r="V32" s="171"/>
      <c r="W32" s="106"/>
      <c r="X32" s="106"/>
      <c r="Y32" s="106"/>
    </row>
    <row r="33" spans="1:25" ht="6.75" customHeight="1" x14ac:dyDescent="0.25">
      <c r="A33" s="118"/>
      <c r="B33" s="118"/>
      <c r="C33" s="118"/>
      <c r="D33" s="118"/>
      <c r="E33" s="118"/>
      <c r="F33" s="118"/>
      <c r="G33" s="118"/>
      <c r="H33" s="255"/>
      <c r="I33" s="117"/>
      <c r="J33" s="117"/>
      <c r="K33" s="117"/>
      <c r="L33" s="124"/>
      <c r="M33" s="124"/>
      <c r="N33" s="132"/>
      <c r="O33" s="100"/>
      <c r="P33" s="239"/>
      <c r="Q33" s="124"/>
      <c r="R33" s="124"/>
      <c r="S33" s="132"/>
      <c r="T33" s="132"/>
      <c r="U33" s="100"/>
      <c r="V33" s="171"/>
      <c r="W33" s="106"/>
      <c r="X33" s="106"/>
      <c r="Y33" s="106"/>
    </row>
    <row r="34" spans="1:2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255"/>
      <c r="I34" s="122"/>
      <c r="J34" s="122"/>
      <c r="K34" s="122"/>
      <c r="L34" s="130"/>
      <c r="M34" s="130"/>
      <c r="N34" s="130">
        <v>116179</v>
      </c>
      <c r="O34" s="97">
        <v>0.13500000000000001</v>
      </c>
      <c r="P34" s="238"/>
      <c r="Q34" s="130"/>
      <c r="R34" s="130"/>
      <c r="S34" s="130">
        <v>100881</v>
      </c>
      <c r="T34" s="144"/>
      <c r="U34" s="97">
        <v>0.13300000000000001</v>
      </c>
      <c r="V34" s="171"/>
    </row>
    <row r="35" spans="1:25" ht="6.75" customHeight="1" x14ac:dyDescent="0.25">
      <c r="A35" s="118"/>
      <c r="B35" s="118"/>
      <c r="C35" s="118"/>
      <c r="D35" s="118"/>
      <c r="E35" s="118"/>
      <c r="F35" s="118"/>
      <c r="G35" s="118"/>
      <c r="H35" s="255"/>
      <c r="I35" s="117"/>
      <c r="J35" s="117"/>
      <c r="K35" s="117"/>
      <c r="L35" s="124"/>
      <c r="M35" s="124"/>
      <c r="N35" s="124"/>
      <c r="O35" s="101"/>
      <c r="P35" s="241"/>
      <c r="Q35" s="124"/>
      <c r="R35" s="124"/>
      <c r="S35" s="124"/>
      <c r="T35" s="132"/>
      <c r="U35" s="101"/>
      <c r="V35" s="168"/>
      <c r="W35" s="106"/>
      <c r="X35" s="106"/>
      <c r="Y35" s="106"/>
    </row>
    <row r="36" spans="1:25" x14ac:dyDescent="0.25">
      <c r="A36" s="118" t="s">
        <v>104</v>
      </c>
      <c r="B36" s="118"/>
      <c r="C36" s="118"/>
      <c r="D36" s="118"/>
      <c r="E36" s="118"/>
      <c r="F36" s="118"/>
      <c r="G36" s="118"/>
      <c r="H36" s="254" t="s">
        <v>192</v>
      </c>
      <c r="I36" s="117"/>
      <c r="J36" s="117"/>
      <c r="K36" s="117"/>
      <c r="L36" s="124"/>
      <c r="M36" s="124"/>
      <c r="N36" s="259">
        <v>39787</v>
      </c>
      <c r="O36" s="100">
        <v>4.5999999999999999E-2</v>
      </c>
      <c r="P36" s="239"/>
      <c r="Q36" s="124"/>
      <c r="R36" s="124"/>
      <c r="S36" s="259">
        <v>28607</v>
      </c>
      <c r="T36" s="132"/>
      <c r="U36" s="100">
        <v>3.7999999999999999E-2</v>
      </c>
      <c r="V36" s="171"/>
      <c r="W36" s="106"/>
      <c r="X36" s="106"/>
      <c r="Y36" s="106"/>
    </row>
    <row r="37" spans="1:25" ht="6.75" customHeight="1" x14ac:dyDescent="0.25">
      <c r="A37" s="118"/>
      <c r="B37" s="118"/>
      <c r="C37" s="118"/>
      <c r="D37" s="118"/>
      <c r="E37" s="118"/>
      <c r="F37" s="118"/>
      <c r="G37" s="118"/>
      <c r="H37" s="255"/>
      <c r="I37" s="117"/>
      <c r="J37" s="117"/>
      <c r="K37" s="117"/>
      <c r="L37" s="124"/>
      <c r="M37" s="124"/>
      <c r="N37" s="259"/>
      <c r="O37" s="100"/>
      <c r="P37" s="239"/>
      <c r="Q37" s="124"/>
      <c r="R37" s="124"/>
      <c r="S37" s="124"/>
      <c r="T37" s="132"/>
      <c r="U37" s="100"/>
      <c r="V37" s="171"/>
      <c r="W37" s="106"/>
      <c r="X37" s="106"/>
      <c r="Y37" s="106"/>
    </row>
    <row r="38" spans="1:2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255"/>
      <c r="I38" s="117"/>
      <c r="J38" s="117"/>
      <c r="K38" s="117"/>
      <c r="L38" s="124"/>
      <c r="M38" s="124"/>
      <c r="N38" s="143">
        <v>76392</v>
      </c>
      <c r="O38" s="100">
        <v>8.8999999999999996E-2</v>
      </c>
      <c r="P38" s="239"/>
      <c r="Q38" s="144"/>
      <c r="R38" s="144"/>
      <c r="S38" s="143">
        <v>72274</v>
      </c>
      <c r="T38" s="132"/>
      <c r="U38" s="100">
        <v>9.5000000000000001E-2</v>
      </c>
      <c r="V38" s="171"/>
      <c r="W38" s="196"/>
      <c r="X38" s="106"/>
      <c r="Y38" s="106"/>
    </row>
    <row r="39" spans="1:25" ht="6.75" customHeight="1" thickTop="1" x14ac:dyDescent="0.25">
      <c r="A39" s="118"/>
      <c r="B39" s="118"/>
      <c r="C39" s="118"/>
      <c r="D39" s="118"/>
      <c r="E39" s="118"/>
      <c r="F39" s="118"/>
      <c r="G39" s="118"/>
      <c r="H39" s="255"/>
      <c r="I39" s="117"/>
      <c r="J39" s="117"/>
      <c r="K39" s="117"/>
      <c r="L39" s="124"/>
      <c r="M39" s="124"/>
      <c r="N39" s="124"/>
      <c r="O39" s="100"/>
      <c r="P39" s="239"/>
      <c r="Q39" s="124"/>
      <c r="R39" s="124"/>
      <c r="S39" s="124"/>
      <c r="T39" s="132"/>
      <c r="U39" s="100"/>
      <c r="V39" s="171"/>
      <c r="W39" s="106"/>
      <c r="X39" s="106"/>
      <c r="Y39" s="106"/>
    </row>
    <row r="40" spans="1:25" x14ac:dyDescent="0.25">
      <c r="A40" s="118" t="s">
        <v>109</v>
      </c>
      <c r="B40" s="118"/>
      <c r="C40" s="118"/>
      <c r="D40" s="118"/>
      <c r="E40" s="118"/>
      <c r="F40" s="118"/>
      <c r="G40" s="118"/>
      <c r="H40" s="255"/>
      <c r="I40" s="117"/>
      <c r="J40" s="117"/>
      <c r="K40" s="117"/>
      <c r="L40" s="124"/>
      <c r="M40" s="124"/>
      <c r="N40" s="124"/>
      <c r="O40" s="100"/>
      <c r="P40" s="239"/>
      <c r="Q40" s="124"/>
      <c r="R40" s="124"/>
      <c r="S40" s="124"/>
      <c r="T40" s="132"/>
      <c r="U40" s="100"/>
      <c r="V40" s="171"/>
      <c r="W40" s="106"/>
      <c r="X40" s="106"/>
      <c r="Y40" s="106"/>
    </row>
    <row r="41" spans="1:25" x14ac:dyDescent="0.25">
      <c r="A41" s="118"/>
      <c r="B41" s="118" t="s">
        <v>111</v>
      </c>
      <c r="C41" s="118"/>
      <c r="D41" s="118"/>
      <c r="E41" s="118"/>
      <c r="F41" s="118"/>
      <c r="G41" s="118"/>
      <c r="H41" s="255"/>
      <c r="I41" s="117"/>
      <c r="J41" s="117"/>
      <c r="K41" s="117"/>
      <c r="L41" s="124"/>
      <c r="M41" s="124"/>
      <c r="N41" s="124">
        <v>71870</v>
      </c>
      <c r="O41" s="179">
        <v>8.3000000000000004E-2</v>
      </c>
      <c r="P41" s="239"/>
      <c r="Q41" s="124"/>
      <c r="R41" s="124"/>
      <c r="S41" s="124">
        <v>66906</v>
      </c>
      <c r="T41" s="132"/>
      <c r="U41" s="100">
        <v>8.7999999999999995E-2</v>
      </c>
      <c r="V41" s="171"/>
      <c r="W41" s="106"/>
      <c r="X41" s="106"/>
      <c r="Y41" s="106"/>
    </row>
    <row r="42" spans="1:25" x14ac:dyDescent="0.25">
      <c r="A42" s="118"/>
      <c r="B42" s="118" t="s">
        <v>193</v>
      </c>
      <c r="C42" s="118"/>
      <c r="D42" s="118"/>
      <c r="E42" s="118"/>
      <c r="F42" s="118"/>
      <c r="G42" s="118"/>
      <c r="H42" s="255"/>
      <c r="I42" s="117"/>
      <c r="J42" s="117"/>
      <c r="K42" s="117"/>
      <c r="L42" s="124"/>
      <c r="M42" s="124"/>
      <c r="N42" s="124">
        <v>4522</v>
      </c>
      <c r="O42" s="179">
        <v>5.0000000000000001E-3</v>
      </c>
      <c r="P42" s="239"/>
      <c r="Q42" s="124"/>
      <c r="R42" s="124"/>
      <c r="S42" s="124">
        <v>5368</v>
      </c>
      <c r="T42" s="132"/>
      <c r="U42" s="179">
        <v>7.0000000000000001E-3</v>
      </c>
      <c r="V42" s="171"/>
      <c r="W42" s="106"/>
      <c r="X42" s="106"/>
      <c r="Y42" s="106"/>
    </row>
    <row r="43" spans="1:25" x14ac:dyDescent="0.25">
      <c r="A43" s="127"/>
      <c r="B43" s="127"/>
      <c r="C43" s="127"/>
      <c r="D43" s="130"/>
      <c r="E43" s="127"/>
      <c r="F43" s="127"/>
      <c r="G43" s="127"/>
      <c r="H43" s="255"/>
      <c r="I43" s="122"/>
      <c r="J43" s="122"/>
      <c r="K43" s="122"/>
      <c r="L43" s="144"/>
      <c r="M43" s="144"/>
      <c r="N43" s="145"/>
      <c r="O43" s="146"/>
      <c r="P43" s="146"/>
      <c r="Q43" s="144"/>
      <c r="R43" s="144"/>
      <c r="S43" s="145"/>
      <c r="T43" s="152"/>
      <c r="U43" s="146"/>
      <c r="V43" s="175"/>
      <c r="W43" s="106"/>
      <c r="X43" s="106"/>
      <c r="Y43" s="106"/>
    </row>
    <row r="44" spans="1:25" s="198" customFormat="1" ht="33" customHeight="1" x14ac:dyDescent="0.25">
      <c r="A44" s="263" t="s">
        <v>112</v>
      </c>
      <c r="B44" s="263"/>
      <c r="C44" s="263"/>
      <c r="D44" s="263"/>
      <c r="E44" s="263"/>
      <c r="F44" s="263"/>
      <c r="G44" s="263"/>
      <c r="H44" s="257"/>
      <c r="I44" s="122"/>
      <c r="J44" s="122"/>
      <c r="K44" s="122"/>
      <c r="L44" s="147"/>
      <c r="M44" s="147"/>
      <c r="N44" s="148"/>
      <c r="O44" s="149"/>
      <c r="P44" s="149"/>
      <c r="Q44" s="148"/>
      <c r="R44" s="148"/>
      <c r="S44" s="148"/>
      <c r="T44" s="158"/>
      <c r="U44" s="159"/>
      <c r="V44" s="171"/>
    </row>
    <row r="45" spans="1:25" ht="6.75" customHeight="1" x14ac:dyDescent="0.25">
      <c r="A45" s="118"/>
      <c r="B45" s="118"/>
      <c r="C45" s="118"/>
      <c r="D45" s="124"/>
      <c r="E45" s="118"/>
      <c r="F45" s="118"/>
      <c r="G45" s="118"/>
      <c r="H45" s="255"/>
      <c r="I45" s="117"/>
      <c r="J45" s="117"/>
      <c r="K45" s="117"/>
      <c r="L45" s="132"/>
      <c r="M45" s="132"/>
      <c r="N45" s="151"/>
      <c r="O45" s="105"/>
      <c r="P45" s="105"/>
      <c r="Q45" s="132"/>
      <c r="R45" s="132"/>
      <c r="S45" s="151"/>
      <c r="T45" s="160"/>
      <c r="U45" s="105"/>
      <c r="V45" s="168"/>
      <c r="W45" s="106"/>
      <c r="X45" s="106"/>
      <c r="Y45" s="106"/>
    </row>
    <row r="46" spans="1:2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254" t="s">
        <v>210</v>
      </c>
      <c r="I46" s="122"/>
      <c r="J46" s="122"/>
      <c r="K46" s="122"/>
      <c r="L46" s="144"/>
      <c r="M46" s="144"/>
      <c r="N46" s="178">
        <v>0.88</v>
      </c>
      <c r="O46" s="200"/>
      <c r="P46" s="201"/>
      <c r="Q46" s="202"/>
      <c r="R46" s="202"/>
      <c r="S46" s="199">
        <v>0.82</v>
      </c>
      <c r="T46" s="152"/>
      <c r="U46" s="146"/>
      <c r="V46" s="168"/>
      <c r="W46" s="106"/>
      <c r="X46" s="106"/>
      <c r="Y46" s="106"/>
    </row>
    <row r="47" spans="1:2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7"/>
      <c r="M47" s="127"/>
      <c r="N47" s="152"/>
      <c r="O47" s="146"/>
      <c r="P47" s="146"/>
      <c r="Q47" s="127"/>
      <c r="R47" s="127"/>
      <c r="S47" s="152"/>
      <c r="T47" s="152"/>
      <c r="U47" s="146"/>
      <c r="V47" s="168"/>
      <c r="W47" s="106"/>
      <c r="X47" s="106"/>
      <c r="Y47" s="106"/>
    </row>
    <row r="48" spans="1:25" ht="15.75" customHeight="1" x14ac:dyDescent="0.25">
      <c r="A48" s="135" t="s">
        <v>199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124"/>
      <c r="N48" s="190"/>
      <c r="O48" s="105"/>
      <c r="P48" s="105"/>
      <c r="Q48" s="124"/>
      <c r="R48" s="124"/>
      <c r="S48" s="190"/>
      <c r="T48" s="132"/>
      <c r="U48" s="105"/>
      <c r="V48" s="164"/>
      <c r="W48" s="106"/>
      <c r="X48" s="106"/>
      <c r="Y48" s="106"/>
    </row>
    <row r="49" spans="1:25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250"/>
      <c r="L49" s="248"/>
      <c r="M49" s="248"/>
      <c r="N49" s="248"/>
      <c r="O49" s="249"/>
      <c r="P49" s="249"/>
      <c r="Q49" s="248"/>
      <c r="R49" s="248"/>
      <c r="S49" s="248"/>
      <c r="T49" s="132"/>
      <c r="U49" s="105"/>
      <c r="V49" s="105"/>
      <c r="W49" s="106"/>
      <c r="X49" s="106"/>
      <c r="Y49" s="106"/>
    </row>
    <row r="50" spans="1:25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24"/>
      <c r="M50" s="124"/>
      <c r="N50" s="153"/>
      <c r="O50" s="105"/>
      <c r="P50" s="105"/>
      <c r="Q50" s="124"/>
      <c r="R50" s="124"/>
      <c r="S50" s="124"/>
      <c r="T50" s="132"/>
      <c r="U50" s="105"/>
      <c r="V50" s="105"/>
      <c r="W50" s="106"/>
      <c r="X50" s="106"/>
      <c r="Y50" s="106"/>
    </row>
    <row r="51" spans="1:25" x14ac:dyDescent="0.25">
      <c r="N51" s="191"/>
      <c r="S51" s="222"/>
      <c r="W51" s="105"/>
      <c r="X51" s="105"/>
    </row>
    <row r="52" spans="1:25" x14ac:dyDescent="0.25">
      <c r="K52" s="244"/>
      <c r="L52" s="245"/>
      <c r="M52" s="245"/>
      <c r="N52" s="242">
        <f>N36/N34</f>
        <v>0.34246292359204333</v>
      </c>
      <c r="O52" s="243"/>
      <c r="P52" s="243"/>
      <c r="Q52" s="245"/>
      <c r="R52" s="245"/>
      <c r="S52" s="242">
        <f>S36/S34</f>
        <v>0.28357173303198818</v>
      </c>
    </row>
    <row r="53" spans="1:25" x14ac:dyDescent="0.25">
      <c r="N53" s="151"/>
      <c r="O53" s="118"/>
      <c r="P53" s="118"/>
    </row>
    <row r="54" spans="1:25" x14ac:dyDescent="0.25">
      <c r="A54" s="106" t="s">
        <v>7</v>
      </c>
      <c r="N54" s="226"/>
      <c r="O54" s="106"/>
      <c r="P54" s="106"/>
    </row>
    <row r="55" spans="1:25" x14ac:dyDescent="0.25">
      <c r="N55" s="226"/>
      <c r="O55" s="106"/>
      <c r="P55" s="106"/>
    </row>
    <row r="56" spans="1:25" x14ac:dyDescent="0.25">
      <c r="N56" s="226"/>
      <c r="O56" s="106"/>
      <c r="P56" s="106"/>
    </row>
    <row r="57" spans="1:25" x14ac:dyDescent="0.25">
      <c r="N57" s="226"/>
      <c r="O57" s="106"/>
      <c r="P57" s="106"/>
    </row>
    <row r="58" spans="1:25" x14ac:dyDescent="0.25">
      <c r="N58" s="226"/>
      <c r="O58" s="106"/>
      <c r="P58" s="106"/>
    </row>
  </sheetData>
  <mergeCells count="9">
    <mergeCell ref="A2:Y2"/>
    <mergeCell ref="A3:Y3"/>
    <mergeCell ref="Q5:S5"/>
    <mergeCell ref="L5:N5"/>
    <mergeCell ref="A44:G44"/>
    <mergeCell ref="Q6:S6"/>
    <mergeCell ref="Q7:S7"/>
    <mergeCell ref="L6:N6"/>
    <mergeCell ref="L7:N7"/>
  </mergeCells>
  <phoneticPr fontId="31" type="noConversion"/>
  <pageMargins left="0.33" right="0.35" top="1" bottom="1" header="0.4921259845" footer="0.4921259845"/>
  <pageSetup paperSize="9" scale="5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K58"/>
  <sheetViews>
    <sheetView topLeftCell="A2" zoomScale="75" workbookViewId="0">
      <pane xSplit="7" ySplit="8" topLeftCell="Y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customWidth="1"/>
    <col min="9" max="9" width="1.7109375" style="7" customWidth="1"/>
    <col min="10" max="10" width="11.85546875" style="7" customWidth="1"/>
    <col min="11" max="11" width="4.28515625" style="7" customWidth="1"/>
    <col min="12" max="12" width="11.28515625" style="28" hidden="1" customWidth="1"/>
    <col min="13" max="13" width="4.7109375" style="28" customWidth="1"/>
    <col min="14" max="14" width="9.140625" style="4" customWidth="1"/>
    <col min="15" max="15" width="1.7109375" style="7" customWidth="1"/>
    <col min="16" max="16" width="11.85546875" style="7" customWidth="1"/>
    <col min="17" max="17" width="4.28515625" style="7" customWidth="1"/>
    <col min="18" max="18" width="8.28515625" style="28" bestFit="1" customWidth="1"/>
    <col min="19" max="19" width="4.85546875" style="7" customWidth="1"/>
    <col min="20" max="20" width="9.7109375" style="7" customWidth="1"/>
    <col min="21" max="21" width="1.7109375" style="7" customWidth="1"/>
    <col min="22" max="22" width="10.42578125" style="7" customWidth="1"/>
    <col min="23" max="23" width="5.5703125" style="4" customWidth="1"/>
    <col min="24" max="24" width="8.28515625" style="28" bestFit="1" customWidth="1"/>
    <col min="25" max="25" width="2.85546875" style="4" customWidth="1"/>
    <col min="26" max="26" width="9.7109375" style="7" customWidth="1"/>
    <col min="27" max="27" width="1.7109375" style="7" customWidth="1"/>
    <col min="28" max="28" width="10.42578125" style="7" customWidth="1"/>
    <col min="29" max="29" width="4.28515625" style="4" customWidth="1"/>
    <col min="30" max="30" width="10.140625" style="28" customWidth="1"/>
    <col min="31" max="31" width="4" style="4" customWidth="1"/>
    <col min="32" max="32" width="9.7109375" style="7" customWidth="1"/>
    <col min="33" max="33" width="1.7109375" style="7" customWidth="1"/>
    <col min="34" max="34" width="10.42578125" style="7" customWidth="1"/>
    <col min="35" max="35" width="5.5703125" style="4" customWidth="1"/>
    <col min="36" max="36" width="10.140625" style="28" customWidth="1"/>
    <col min="37" max="37" width="5.140625" style="4" customWidth="1"/>
    <col min="38" max="16384" width="11.42578125" style="4"/>
  </cols>
  <sheetData>
    <row r="1" spans="1:37" hidden="1" x14ac:dyDescent="0.25"/>
    <row r="2" spans="1:37" x14ac:dyDescent="0.25">
      <c r="A2" s="272" t="s">
        <v>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</row>
    <row r="3" spans="1:37" x14ac:dyDescent="0.25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</row>
    <row r="4" spans="1:37" x14ac:dyDescent="0.25">
      <c r="A4" s="275" t="s">
        <v>48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</row>
    <row r="5" spans="1:37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T5" s="18"/>
      <c r="U5" s="18"/>
      <c r="V5" s="19">
        <v>1.95583</v>
      </c>
      <c r="X5" s="35"/>
      <c r="Z5" s="18"/>
      <c r="AA5" s="18"/>
      <c r="AB5" s="19">
        <v>1.95583</v>
      </c>
      <c r="AD5" s="35"/>
      <c r="AF5" s="18"/>
      <c r="AG5" s="18"/>
      <c r="AH5" s="19">
        <v>1.95583</v>
      </c>
      <c r="AJ5" s="35"/>
    </row>
    <row r="6" spans="1:37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T6" s="273"/>
      <c r="U6" s="273"/>
      <c r="V6" s="273"/>
      <c r="X6" s="35"/>
      <c r="Z6" s="273"/>
      <c r="AA6" s="273"/>
      <c r="AB6" s="273"/>
      <c r="AD6" s="35"/>
      <c r="AF6" s="273"/>
      <c r="AG6" s="273"/>
      <c r="AH6" s="273"/>
      <c r="AJ6" s="35"/>
    </row>
    <row r="7" spans="1:37" x14ac:dyDescent="0.25">
      <c r="H7" s="274" t="s">
        <v>45</v>
      </c>
      <c r="I7" s="274"/>
      <c r="J7" s="274"/>
      <c r="K7" s="26"/>
      <c r="L7" s="36"/>
      <c r="M7" s="36"/>
      <c r="N7" s="274" t="s">
        <v>46</v>
      </c>
      <c r="O7" s="274"/>
      <c r="P7" s="274"/>
      <c r="Q7" s="26"/>
      <c r="R7" s="36"/>
      <c r="S7" s="20"/>
      <c r="T7" s="274" t="s">
        <v>49</v>
      </c>
      <c r="U7" s="274"/>
      <c r="V7" s="274"/>
      <c r="X7" s="36"/>
      <c r="Z7" s="274" t="s">
        <v>51</v>
      </c>
      <c r="AA7" s="274"/>
      <c r="AB7" s="274"/>
      <c r="AD7" s="36"/>
      <c r="AF7" s="274" t="s">
        <v>53</v>
      </c>
      <c r="AG7" s="274"/>
      <c r="AH7" s="274"/>
      <c r="AJ7" s="36"/>
    </row>
    <row r="8" spans="1:37" x14ac:dyDescent="0.25">
      <c r="H8" s="274" t="s">
        <v>30</v>
      </c>
      <c r="I8" s="274"/>
      <c r="J8" s="274"/>
      <c r="K8" s="26"/>
      <c r="L8" s="36"/>
      <c r="M8" s="36"/>
      <c r="N8" s="274" t="s">
        <v>44</v>
      </c>
      <c r="O8" s="274"/>
      <c r="P8" s="274"/>
      <c r="Q8" s="26"/>
      <c r="R8" s="36"/>
      <c r="S8" s="20"/>
      <c r="T8" s="274" t="s">
        <v>50</v>
      </c>
      <c r="U8" s="274"/>
      <c r="V8" s="274"/>
      <c r="X8" s="36"/>
      <c r="Z8" s="274" t="s">
        <v>52</v>
      </c>
      <c r="AA8" s="274"/>
      <c r="AB8" s="274"/>
      <c r="AD8" s="36"/>
      <c r="AF8" s="274"/>
      <c r="AG8" s="274"/>
      <c r="AH8" s="274"/>
      <c r="AJ8" s="36"/>
    </row>
    <row r="9" spans="1:37" s="9" customFormat="1" x14ac:dyDescent="0.25">
      <c r="H9" s="276">
        <v>2000</v>
      </c>
      <c r="I9" s="276"/>
      <c r="J9" s="276"/>
      <c r="K9" s="32"/>
      <c r="L9" s="41" t="s">
        <v>25</v>
      </c>
      <c r="M9" s="40"/>
      <c r="N9" s="276">
        <v>2001</v>
      </c>
      <c r="O9" s="276"/>
      <c r="P9" s="276"/>
      <c r="Q9" s="32"/>
      <c r="R9" s="37" t="s">
        <v>25</v>
      </c>
      <c r="S9" s="17"/>
      <c r="T9" s="27">
        <v>2001</v>
      </c>
      <c r="U9" s="27"/>
      <c r="V9" s="27"/>
      <c r="X9" s="37" t="s">
        <v>25</v>
      </c>
      <c r="Z9" s="27">
        <v>2001</v>
      </c>
      <c r="AA9" s="27"/>
      <c r="AB9" s="27"/>
      <c r="AD9" s="37" t="s">
        <v>25</v>
      </c>
      <c r="AF9" s="27">
        <v>2001</v>
      </c>
      <c r="AG9" s="27"/>
      <c r="AH9" s="27"/>
      <c r="AJ9" s="37" t="s">
        <v>25</v>
      </c>
    </row>
    <row r="10" spans="1:37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T10" s="8" t="s">
        <v>14</v>
      </c>
      <c r="U10" s="8"/>
      <c r="V10" s="8" t="s">
        <v>14</v>
      </c>
      <c r="X10" s="29"/>
      <c r="Z10" s="8" t="s">
        <v>14</v>
      </c>
      <c r="AA10" s="8"/>
      <c r="AB10" s="8" t="s">
        <v>14</v>
      </c>
      <c r="AD10" s="29"/>
      <c r="AF10" s="8" t="s">
        <v>14</v>
      </c>
      <c r="AG10" s="8"/>
      <c r="AH10" s="8" t="s">
        <v>14</v>
      </c>
      <c r="AJ10" s="29"/>
    </row>
    <row r="11" spans="1:37" x14ac:dyDescent="0.25">
      <c r="J11" s="5"/>
      <c r="K11" s="5"/>
      <c r="L11" s="38"/>
      <c r="M11" s="38"/>
      <c r="P11" s="5"/>
      <c r="Q11" s="5"/>
      <c r="R11" s="38"/>
      <c r="S11" s="5"/>
      <c r="T11" s="5"/>
      <c r="V11" s="5"/>
      <c r="X11" s="38"/>
      <c r="Z11" s="5"/>
      <c r="AB11" s="5"/>
      <c r="AD11" s="38"/>
      <c r="AF11" s="5"/>
      <c r="AH11" s="5"/>
      <c r="AJ11" s="38"/>
    </row>
    <row r="12" spans="1:37" hidden="1" x14ac:dyDescent="0.25">
      <c r="J12" s="5"/>
      <c r="K12" s="5"/>
      <c r="L12" s="38"/>
      <c r="M12" s="38"/>
      <c r="P12" s="5"/>
      <c r="Q12" s="5"/>
      <c r="R12" s="38"/>
      <c r="S12" s="5"/>
      <c r="T12" s="5"/>
      <c r="V12" s="5"/>
      <c r="X12" s="38"/>
      <c r="Z12" s="5"/>
      <c r="AB12" s="5"/>
      <c r="AD12" s="38"/>
      <c r="AF12" s="5"/>
      <c r="AH12" s="5"/>
      <c r="AJ12" s="38"/>
    </row>
    <row r="13" spans="1:37" x14ac:dyDescent="0.25">
      <c r="A13" s="4" t="s">
        <v>2</v>
      </c>
      <c r="L13" s="28">
        <v>1</v>
      </c>
      <c r="R13" s="28">
        <v>1</v>
      </c>
      <c r="X13" s="28">
        <v>1</v>
      </c>
      <c r="AD13" s="28">
        <v>1</v>
      </c>
      <c r="AH13" s="7">
        <f>+J13+P13+V13+AB13</f>
        <v>0</v>
      </c>
      <c r="AJ13" s="28">
        <v>1</v>
      </c>
    </row>
    <row r="14" spans="1:37" x14ac:dyDescent="0.25">
      <c r="A14" s="4" t="s">
        <v>3</v>
      </c>
      <c r="J14" s="11"/>
      <c r="K14" s="12"/>
      <c r="L14" s="30" t="e">
        <f>-J14/J$13</f>
        <v>#DIV/0!</v>
      </c>
      <c r="M14" s="30"/>
      <c r="P14" s="11"/>
      <c r="Q14" s="12"/>
      <c r="R14" s="30" t="e">
        <f>-P14/P$13</f>
        <v>#DIV/0!</v>
      </c>
      <c r="S14" s="12"/>
      <c r="T14" s="12"/>
      <c r="V14" s="11"/>
      <c r="X14" s="30" t="e">
        <f>-V14/V$13</f>
        <v>#DIV/0!</v>
      </c>
      <c r="Z14" s="12"/>
      <c r="AB14" s="11"/>
      <c r="AD14" s="30" t="e">
        <f>-AB14/AB$13</f>
        <v>#DIV/0!</v>
      </c>
      <c r="AF14" s="12"/>
      <c r="AH14" s="11">
        <f>+J14+P14+V14+AB14</f>
        <v>0</v>
      </c>
      <c r="AJ14" s="30" t="e">
        <f>-AH14/AH$13</f>
        <v>#DIV/0!</v>
      </c>
    </row>
    <row r="16" spans="1:37" x14ac:dyDescent="0.25">
      <c r="A16" s="4" t="s">
        <v>4</v>
      </c>
      <c r="B16" s="4" t="s">
        <v>5</v>
      </c>
      <c r="J16" s="7">
        <f>+J13+J14</f>
        <v>0</v>
      </c>
      <c r="L16" s="30" t="e">
        <f>J16/J$13</f>
        <v>#DIV/0!</v>
      </c>
      <c r="M16" s="30"/>
      <c r="P16" s="7">
        <f>+P13+P14</f>
        <v>0</v>
      </c>
      <c r="R16" s="30" t="e">
        <f>P16/P$13</f>
        <v>#DIV/0!</v>
      </c>
      <c r="V16" s="7">
        <f>+V13+V14</f>
        <v>0</v>
      </c>
      <c r="X16" s="30" t="e">
        <f>V16/V$13</f>
        <v>#DIV/0!</v>
      </c>
      <c r="AB16" s="7">
        <f>+AB13+AB14</f>
        <v>0</v>
      </c>
      <c r="AD16" s="30" t="e">
        <f>AB16/AB$13</f>
        <v>#DIV/0!</v>
      </c>
      <c r="AH16" s="7">
        <f>+AH13+AH14</f>
        <v>0</v>
      </c>
      <c r="AJ16" s="30" t="e">
        <f>AH16/AH$13</f>
        <v>#DIV/0!</v>
      </c>
    </row>
    <row r="18" spans="1:36" x14ac:dyDescent="0.25">
      <c r="A18" s="4" t="s">
        <v>6</v>
      </c>
      <c r="L18" s="30" t="e">
        <f>-J18/J$13</f>
        <v>#DIV/0!</v>
      </c>
      <c r="M18" s="30"/>
      <c r="R18" s="30" t="e">
        <f>-P18/P$13</f>
        <v>#DIV/0!</v>
      </c>
      <c r="W18" s="6"/>
      <c r="X18" s="30" t="e">
        <f>-V18/V$13</f>
        <v>#DIV/0!</v>
      </c>
      <c r="AC18" s="6"/>
      <c r="AD18" s="30" t="e">
        <f>-AB18/AB$13</f>
        <v>#DIV/0!</v>
      </c>
      <c r="AH18" s="7">
        <f>+J18+P18+V18+AB18</f>
        <v>0</v>
      </c>
      <c r="AI18" s="6"/>
      <c r="AJ18" s="30" t="e">
        <f>-AH18/AH$13</f>
        <v>#DIV/0!</v>
      </c>
    </row>
    <row r="19" spans="1:36" x14ac:dyDescent="0.25">
      <c r="A19" s="4" t="s">
        <v>26</v>
      </c>
      <c r="L19" s="30" t="e">
        <f>-J19/J$13</f>
        <v>#DIV/0!</v>
      </c>
      <c r="M19" s="30"/>
      <c r="R19" s="30" t="e">
        <f>-P19/P$13</f>
        <v>#DIV/0!</v>
      </c>
      <c r="W19" s="6"/>
      <c r="X19" s="30" t="e">
        <f>-V19/V$13</f>
        <v>#DIV/0!</v>
      </c>
      <c r="AC19" s="6"/>
      <c r="AD19" s="30" t="e">
        <f>-AB19/AB$13</f>
        <v>#DIV/0!</v>
      </c>
      <c r="AF19" s="7">
        <f>+H19+N19+T19+Z19</f>
        <v>0</v>
      </c>
      <c r="AH19" s="7">
        <f>+J19+P19+V19+AB19</f>
        <v>0</v>
      </c>
      <c r="AI19" s="6"/>
      <c r="AJ19" s="30" t="e">
        <f>-AH19/AH$13</f>
        <v>#DIV/0!</v>
      </c>
    </row>
    <row r="20" spans="1:36" x14ac:dyDescent="0.25">
      <c r="A20" s="4" t="s">
        <v>15</v>
      </c>
      <c r="H20" s="12"/>
      <c r="N20" s="7"/>
      <c r="S20" s="12"/>
      <c r="W20" s="6"/>
      <c r="AC20" s="6"/>
      <c r="AF20" s="7">
        <f>+H20+N20+T20+Z20</f>
        <v>0</v>
      </c>
      <c r="AH20" s="7">
        <f>+J20+P20+V20+AB20</f>
        <v>0</v>
      </c>
      <c r="AI20" s="6"/>
    </row>
    <row r="21" spans="1:36" x14ac:dyDescent="0.25">
      <c r="A21" s="4" t="s">
        <v>28</v>
      </c>
      <c r="H21" s="12"/>
      <c r="I21" s="12"/>
      <c r="J21" s="12">
        <f>+H20+H21</f>
        <v>0</v>
      </c>
      <c r="K21" s="12"/>
      <c r="L21" s="30" t="e">
        <f>-J21/J$13</f>
        <v>#DIV/0!</v>
      </c>
      <c r="M21" s="30"/>
      <c r="N21" s="7"/>
      <c r="O21" s="12"/>
      <c r="P21" s="12">
        <f>+N20+N21</f>
        <v>0</v>
      </c>
      <c r="Q21" s="12"/>
      <c r="R21" s="30" t="e">
        <f>-P21/P$13</f>
        <v>#DIV/0!</v>
      </c>
      <c r="S21" s="12"/>
      <c r="T21" s="12"/>
      <c r="U21" s="12"/>
      <c r="V21" s="12">
        <f>+T20+T21</f>
        <v>0</v>
      </c>
      <c r="W21" s="6"/>
      <c r="X21" s="30" t="e">
        <f>-V21/V$13</f>
        <v>#DIV/0!</v>
      </c>
      <c r="AA21" s="12"/>
      <c r="AB21" s="12">
        <f>+Z20+Z21</f>
        <v>0</v>
      </c>
      <c r="AC21" s="6"/>
      <c r="AD21" s="30" t="e">
        <f>-AB21/AB$13</f>
        <v>#DIV/0!</v>
      </c>
      <c r="AF21" s="7">
        <f>+H21+N21+T21+Z21</f>
        <v>0</v>
      </c>
      <c r="AG21" s="12"/>
      <c r="AH21" s="12">
        <f>+AF20+AF21</f>
        <v>0</v>
      </c>
      <c r="AI21" s="6"/>
      <c r="AJ21" s="30" t="e">
        <f>-AH21/AH$13</f>
        <v>#DIV/0!</v>
      </c>
    </row>
    <row r="22" spans="1:36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T22" s="12"/>
      <c r="U22" s="12"/>
      <c r="V22" s="12"/>
      <c r="W22" s="6"/>
      <c r="X22" s="30"/>
      <c r="Z22" s="12"/>
      <c r="AA22" s="12"/>
      <c r="AB22" s="12"/>
      <c r="AC22" s="6"/>
      <c r="AD22" s="30"/>
      <c r="AF22" s="12"/>
      <c r="AG22" s="12"/>
      <c r="AH22" s="12"/>
      <c r="AI22" s="6"/>
      <c r="AJ22" s="30"/>
    </row>
    <row r="23" spans="1:36" x14ac:dyDescent="0.25">
      <c r="A23" s="4" t="s">
        <v>33</v>
      </c>
      <c r="H23" s="12"/>
      <c r="I23" s="12"/>
      <c r="J23" s="12"/>
      <c r="K23" s="12"/>
      <c r="L23" s="30" t="e">
        <f>-J23/J$13</f>
        <v>#DIV/0!</v>
      </c>
      <c r="M23" s="30"/>
      <c r="N23" s="12"/>
      <c r="O23" s="12"/>
      <c r="Q23" s="12"/>
      <c r="R23" s="30" t="e">
        <f>-P23/P$13</f>
        <v>#DIV/0!</v>
      </c>
      <c r="S23" s="12"/>
      <c r="T23" s="12"/>
      <c r="U23" s="12"/>
      <c r="V23" s="12"/>
      <c r="W23" s="6"/>
      <c r="X23" s="30" t="e">
        <f>-V23/V$13</f>
        <v>#DIV/0!</v>
      </c>
      <c r="Z23" s="12"/>
      <c r="AA23" s="12"/>
      <c r="AC23" s="6"/>
      <c r="AD23" s="30" t="e">
        <f>-AB23/AB$13</f>
        <v>#DIV/0!</v>
      </c>
      <c r="AF23" s="12"/>
      <c r="AG23" s="12"/>
      <c r="AH23" s="7">
        <f>+J23+P23+V23+AB23</f>
        <v>0</v>
      </c>
      <c r="AI23" s="6"/>
      <c r="AJ23" s="30" t="e">
        <f>-AH23/AH$13</f>
        <v>#DIV/0!</v>
      </c>
    </row>
    <row r="24" spans="1:36" x14ac:dyDescent="0.25">
      <c r="A24" s="4" t="s">
        <v>39</v>
      </c>
      <c r="H24" s="12"/>
      <c r="I24" s="12"/>
      <c r="J24" s="12"/>
      <c r="K24" s="12"/>
      <c r="L24" s="30" t="e">
        <f>J24/J$13</f>
        <v>#DIV/0!</v>
      </c>
      <c r="M24" s="30"/>
      <c r="N24" s="12"/>
      <c r="O24" s="12"/>
      <c r="Q24" s="12"/>
      <c r="R24" s="30" t="e">
        <f>P24/P$13</f>
        <v>#DIV/0!</v>
      </c>
      <c r="S24" s="12"/>
      <c r="T24" s="12"/>
      <c r="U24" s="12"/>
      <c r="V24" s="12"/>
      <c r="W24" s="6"/>
      <c r="X24" s="30" t="e">
        <f>-V24/V$13</f>
        <v>#DIV/0!</v>
      </c>
      <c r="Z24" s="12"/>
      <c r="AA24" s="12"/>
      <c r="AC24" s="6"/>
      <c r="AD24" s="30" t="e">
        <f>-AB24/AB$13</f>
        <v>#DIV/0!</v>
      </c>
      <c r="AF24" s="12"/>
      <c r="AG24" s="12"/>
      <c r="AH24" s="7">
        <f>+J24+P24+V24+AB24</f>
        <v>0</v>
      </c>
      <c r="AI24" s="6"/>
      <c r="AJ24" s="30" t="e">
        <f>-AH24/AH$13</f>
        <v>#DIV/0!</v>
      </c>
    </row>
    <row r="25" spans="1:36" x14ac:dyDescent="0.25">
      <c r="A25" s="4" t="s">
        <v>27</v>
      </c>
      <c r="H25" s="12"/>
      <c r="J25" s="11"/>
      <c r="K25" s="12"/>
      <c r="L25" s="30" t="e">
        <f>-J25/J$13</f>
        <v>#DIV/0!</v>
      </c>
      <c r="M25" s="30"/>
      <c r="N25" s="12"/>
      <c r="P25" s="11"/>
      <c r="Q25" s="12"/>
      <c r="R25" s="30" t="e">
        <f>-P25/P$13</f>
        <v>#DIV/0!</v>
      </c>
      <c r="S25" s="12"/>
      <c r="T25" s="12"/>
      <c r="V25" s="11"/>
      <c r="W25" s="6"/>
      <c r="X25" s="30" t="e">
        <f>V25/V$13</f>
        <v>#DIV/0!</v>
      </c>
      <c r="Z25" s="12"/>
      <c r="AB25" s="11"/>
      <c r="AC25" s="6"/>
      <c r="AD25" s="30" t="e">
        <f>AB25/AB$13</f>
        <v>#DIV/0!</v>
      </c>
      <c r="AF25" s="12"/>
      <c r="AH25" s="11">
        <f>+J25+P25+V25+AB25</f>
        <v>0</v>
      </c>
      <c r="AI25" s="6"/>
      <c r="AJ25" s="30" t="e">
        <f>AH25/AH$13</f>
        <v>#DIV/0!</v>
      </c>
    </row>
    <row r="26" spans="1:36" x14ac:dyDescent="0.25">
      <c r="A26" s="4" t="s">
        <v>7</v>
      </c>
      <c r="J26" s="12"/>
      <c r="K26" s="12"/>
      <c r="L26" s="30"/>
      <c r="M26" s="30"/>
      <c r="P26" s="12"/>
      <c r="Q26" s="12"/>
      <c r="R26" s="30"/>
      <c r="S26" s="12"/>
      <c r="T26" s="12"/>
      <c r="V26" s="12"/>
      <c r="X26" s="30"/>
      <c r="Z26" s="12"/>
      <c r="AB26" s="12"/>
      <c r="AD26" s="30"/>
      <c r="AF26" s="12"/>
      <c r="AH26" s="12"/>
      <c r="AJ26" s="30"/>
    </row>
    <row r="27" spans="1:36" x14ac:dyDescent="0.25">
      <c r="A27" s="4" t="s">
        <v>7</v>
      </c>
      <c r="B27" s="4" t="s">
        <v>34</v>
      </c>
      <c r="I27" s="6"/>
      <c r="J27" s="7">
        <f>+J16+J18+J19+J21+J25+J23+J24</f>
        <v>0</v>
      </c>
      <c r="L27" s="30" t="e">
        <f>J27/J$13</f>
        <v>#DIV/0!</v>
      </c>
      <c r="M27" s="30"/>
      <c r="O27" s="6"/>
      <c r="P27" s="7">
        <f>+P16+P18+P19+P21+P25+P23+P24</f>
        <v>0</v>
      </c>
      <c r="R27" s="30" t="e">
        <f>P27/P$13</f>
        <v>#DIV/0!</v>
      </c>
      <c r="U27" s="6"/>
      <c r="V27" s="7">
        <f>+V16+V18+V19+V21+V25+V23+V24</f>
        <v>0</v>
      </c>
      <c r="X27" s="30" t="e">
        <f>V27/V$13</f>
        <v>#DIV/0!</v>
      </c>
      <c r="AA27" s="6"/>
      <c r="AB27" s="7">
        <f>+AB16+AB18+AB19+AB21+AB25+AB23+AB24</f>
        <v>0</v>
      </c>
      <c r="AD27" s="30" t="e">
        <f>AB27/AB$13</f>
        <v>#DIV/0!</v>
      </c>
      <c r="AG27" s="6"/>
      <c r="AH27" s="7">
        <f>+AH16+AH18+AH19+AH21+AH25+AH23+AH24</f>
        <v>0</v>
      </c>
      <c r="AJ27" s="30" t="e">
        <f>AH27/AH$13</f>
        <v>#DIV/0!</v>
      </c>
    </row>
    <row r="28" spans="1:36" x14ac:dyDescent="0.25">
      <c r="I28" s="6"/>
      <c r="L28" s="30"/>
      <c r="M28" s="30"/>
      <c r="O28" s="6"/>
      <c r="R28" s="30"/>
      <c r="U28" s="6"/>
      <c r="X28" s="30"/>
      <c r="AA28" s="6"/>
      <c r="AD28" s="30"/>
      <c r="AG28" s="6"/>
      <c r="AJ28" s="30"/>
    </row>
    <row r="29" spans="1:36" hidden="1" x14ac:dyDescent="0.25">
      <c r="B29" s="4" t="s">
        <v>8</v>
      </c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T29" s="12"/>
      <c r="U29" s="12"/>
      <c r="V29" s="11">
        <v>0</v>
      </c>
      <c r="X29" s="30"/>
      <c r="Z29" s="12"/>
      <c r="AA29" s="12"/>
      <c r="AB29" s="11">
        <v>0</v>
      </c>
      <c r="AD29" s="30"/>
      <c r="AF29" s="12"/>
      <c r="AG29" s="12"/>
      <c r="AH29" s="11">
        <v>0</v>
      </c>
      <c r="AJ29" s="30"/>
    </row>
    <row r="30" spans="1:36" hidden="1" x14ac:dyDescent="0.25">
      <c r="C30" s="4" t="s">
        <v>7</v>
      </c>
      <c r="I30" s="12"/>
      <c r="O30" s="12"/>
      <c r="U30" s="12"/>
      <c r="V30" s="39"/>
      <c r="AA30" s="12"/>
      <c r="AB30" s="39"/>
      <c r="AG30" s="12"/>
      <c r="AH30" s="39"/>
    </row>
    <row r="31" spans="1:36" hidden="1" x14ac:dyDescent="0.25">
      <c r="B31" s="4" t="s">
        <v>40</v>
      </c>
      <c r="J31" s="7">
        <f>+J27+J29</f>
        <v>0</v>
      </c>
      <c r="L31" s="30" t="e">
        <f>J31/J$13</f>
        <v>#DIV/0!</v>
      </c>
      <c r="M31" s="30"/>
      <c r="P31" s="7">
        <f>+P27+P29</f>
        <v>0</v>
      </c>
      <c r="R31" s="30" t="e">
        <f>P31/P$13</f>
        <v>#DIV/0!</v>
      </c>
      <c r="V31" s="7">
        <f>+V27+V29</f>
        <v>0</v>
      </c>
      <c r="X31" s="30" t="e">
        <f>V31/V$13</f>
        <v>#DIV/0!</v>
      </c>
      <c r="AB31" s="7">
        <f>+AB27+AB29</f>
        <v>0</v>
      </c>
      <c r="AD31" s="30" t="e">
        <f>AB31/AB$13</f>
        <v>#DIV/0!</v>
      </c>
      <c r="AH31" s="7">
        <f>+AH27+AH29</f>
        <v>0</v>
      </c>
      <c r="AJ31" s="30" t="e">
        <f>AH31/AH$13</f>
        <v>#DIV/0!</v>
      </c>
    </row>
    <row r="32" spans="1:36" hidden="1" x14ac:dyDescent="0.25"/>
    <row r="33" spans="1:36" x14ac:dyDescent="0.25">
      <c r="B33" s="4" t="s">
        <v>43</v>
      </c>
      <c r="J33" s="7">
        <v>0</v>
      </c>
      <c r="V33" s="7">
        <v>0</v>
      </c>
      <c r="AH33" s="7">
        <f>+J33+P33+V33+AB33</f>
        <v>0</v>
      </c>
    </row>
    <row r="34" spans="1:36" x14ac:dyDescent="0.25">
      <c r="B34" s="4" t="s">
        <v>32</v>
      </c>
      <c r="H34" s="7"/>
      <c r="L34" s="30" t="e">
        <f>J34/J$13</f>
        <v>#DIV/0!</v>
      </c>
      <c r="M34" s="30"/>
      <c r="N34" s="7"/>
      <c r="R34" s="30" t="e">
        <f>P34/P$13</f>
        <v>#DIV/0!</v>
      </c>
      <c r="X34" s="30" t="e">
        <f>V34/V$13</f>
        <v>#DIV/0!</v>
      </c>
      <c r="AD34" s="30" t="e">
        <f>AB34/AB$13</f>
        <v>#DIV/0!</v>
      </c>
      <c r="AH34" s="7">
        <f>+J34+P34+V34+AB34</f>
        <v>0</v>
      </c>
      <c r="AJ34" s="30" t="e">
        <f>AH34/AH$13</f>
        <v>#DIV/0!</v>
      </c>
    </row>
    <row r="35" spans="1:36" x14ac:dyDescent="0.25">
      <c r="B35" s="4" t="s">
        <v>42</v>
      </c>
      <c r="X35" s="30" t="e">
        <f>-V35/V$13</f>
        <v>#DIV/0!</v>
      </c>
      <c r="AD35" s="30" t="e">
        <f>-AB35/AB$13</f>
        <v>#DIV/0!</v>
      </c>
      <c r="AH35" s="7">
        <f>+J35+P35+V35+AB35</f>
        <v>0</v>
      </c>
      <c r="AJ35" s="30" t="e">
        <f>-AH35/AH$13</f>
        <v>#DIV/0!</v>
      </c>
    </row>
    <row r="36" spans="1:36" x14ac:dyDescent="0.25">
      <c r="H36" s="12"/>
      <c r="J36" s="11"/>
      <c r="L36" s="30"/>
      <c r="M36" s="30"/>
      <c r="N36" s="12"/>
      <c r="P36" s="11"/>
      <c r="R36" s="30"/>
      <c r="T36" s="12"/>
      <c r="V36" s="11"/>
      <c r="X36" s="30"/>
      <c r="Z36" s="12"/>
      <c r="AB36" s="11"/>
      <c r="AD36" s="30"/>
      <c r="AF36" s="12"/>
      <c r="AH36" s="11"/>
      <c r="AJ36" s="30"/>
    </row>
    <row r="37" spans="1:36" x14ac:dyDescent="0.25">
      <c r="B37"/>
      <c r="V37" s="12"/>
      <c r="AB37" s="12"/>
      <c r="AH37" s="12"/>
    </row>
    <row r="38" spans="1:36" x14ac:dyDescent="0.25">
      <c r="B38" s="4" t="s">
        <v>9</v>
      </c>
      <c r="J38" s="7">
        <f>+J31+J34</f>
        <v>0</v>
      </c>
      <c r="L38" s="30" t="e">
        <f>J38/J$13</f>
        <v>#DIV/0!</v>
      </c>
      <c r="M38" s="30"/>
      <c r="P38" s="7">
        <f>+P31+P34</f>
        <v>0</v>
      </c>
      <c r="R38" s="30" t="e">
        <f>P38/P$13</f>
        <v>#DIV/0!</v>
      </c>
      <c r="V38" s="7">
        <f>+V31+V34+V35</f>
        <v>0</v>
      </c>
      <c r="X38" s="30" t="e">
        <f>V38/V$13</f>
        <v>#DIV/0!</v>
      </c>
      <c r="AB38" s="7">
        <f>+AB31+AB34+AB35</f>
        <v>0</v>
      </c>
      <c r="AD38" s="30" t="e">
        <f>AB38/AB$13</f>
        <v>#DIV/0!</v>
      </c>
      <c r="AH38" s="7">
        <f>+AH31+AH34+AH35</f>
        <v>0</v>
      </c>
      <c r="AJ38" s="30" t="e">
        <f>AH38/AH$13</f>
        <v>#DIV/0!</v>
      </c>
    </row>
    <row r="39" spans="1:36" x14ac:dyDescent="0.25">
      <c r="A39" s="10" t="s">
        <v>7</v>
      </c>
    </row>
    <row r="40" spans="1:36" hidden="1" x14ac:dyDescent="0.25">
      <c r="J40" s="4"/>
      <c r="K40" s="4"/>
      <c r="P40" s="4"/>
      <c r="Q40" s="4"/>
      <c r="V40" s="4"/>
      <c r="AB40" s="4"/>
      <c r="AH40" s="4"/>
    </row>
    <row r="41" spans="1:36" x14ac:dyDescent="0.25">
      <c r="A41" s="4" t="s">
        <v>31</v>
      </c>
      <c r="J41" s="11"/>
      <c r="K41" s="12"/>
      <c r="L41" s="30" t="e">
        <f>-J41/J$13</f>
        <v>#DIV/0!</v>
      </c>
      <c r="M41" s="30"/>
      <c r="P41" s="11"/>
      <c r="Q41" s="12"/>
      <c r="R41" s="30" t="e">
        <f>-P41/P$13</f>
        <v>#DIV/0!</v>
      </c>
      <c r="V41" s="11"/>
      <c r="X41" s="30" t="e">
        <f>-V41/V$13</f>
        <v>#DIV/0!</v>
      </c>
      <c r="AB41" s="11"/>
      <c r="AD41" s="30" t="e">
        <f>-AB41/AB$13</f>
        <v>#DIV/0!</v>
      </c>
      <c r="AH41" s="11">
        <f>+J41+P41+V41+AB41</f>
        <v>0</v>
      </c>
      <c r="AJ41" s="30" t="e">
        <f>-AH41/AH$13</f>
        <v>#DIV/0!</v>
      </c>
    </row>
    <row r="42" spans="1:36" x14ac:dyDescent="0.25">
      <c r="J42" s="12"/>
      <c r="K42" s="12"/>
      <c r="L42" s="30"/>
      <c r="M42" s="30"/>
      <c r="P42" s="12"/>
      <c r="Q42" s="12"/>
      <c r="R42" s="30"/>
      <c r="V42" s="12"/>
      <c r="X42" s="30"/>
      <c r="AB42" s="12"/>
      <c r="AD42" s="30"/>
      <c r="AH42" s="12"/>
      <c r="AJ42" s="30"/>
    </row>
    <row r="43" spans="1:36" ht="16.5" thickBot="1" x14ac:dyDescent="0.3">
      <c r="B43" s="4" t="s">
        <v>16</v>
      </c>
      <c r="I43" s="12"/>
      <c r="J43" s="15">
        <f>+J38+J41</f>
        <v>0</v>
      </c>
      <c r="K43" s="12"/>
      <c r="L43" s="30" t="e">
        <f>J43/J$13</f>
        <v>#DIV/0!</v>
      </c>
      <c r="M43" s="30"/>
      <c r="O43" s="12"/>
      <c r="P43" s="15">
        <f>+P38+P41</f>
        <v>0</v>
      </c>
      <c r="Q43" s="12"/>
      <c r="R43" s="30" t="e">
        <f>P43/P$13</f>
        <v>#DIV/0!</v>
      </c>
      <c r="S43" s="12"/>
      <c r="T43" s="12"/>
      <c r="U43" s="12"/>
      <c r="V43" s="15">
        <f>+V38+V41</f>
        <v>0</v>
      </c>
      <c r="X43" s="30" t="e">
        <f>V43/V$13</f>
        <v>#DIV/0!</v>
      </c>
      <c r="Z43" s="12"/>
      <c r="AA43" s="12"/>
      <c r="AB43" s="15">
        <f>+AB38+AB41</f>
        <v>0</v>
      </c>
      <c r="AD43" s="30" t="e">
        <f>AB43/AB$13</f>
        <v>#DIV/0!</v>
      </c>
      <c r="AF43" s="12"/>
      <c r="AG43" s="12"/>
      <c r="AH43" s="15">
        <f>+AH38+AH41</f>
        <v>0</v>
      </c>
      <c r="AJ43" s="30" t="e">
        <f>AH43/AH$13</f>
        <v>#DIV/0!</v>
      </c>
    </row>
    <row r="44" spans="1:36" ht="16.5" thickTop="1" x14ac:dyDescent="0.25">
      <c r="I44" s="12"/>
      <c r="J44" s="12"/>
      <c r="K44" s="12"/>
      <c r="L44" s="30"/>
      <c r="M44" s="30"/>
      <c r="O44" s="12"/>
      <c r="P44" s="12"/>
      <c r="Q44" s="12"/>
      <c r="R44" s="30"/>
      <c r="S44" s="12"/>
      <c r="T44" s="12"/>
      <c r="U44" s="12"/>
      <c r="V44" s="12"/>
      <c r="X44" s="30"/>
      <c r="Z44" s="12"/>
      <c r="AA44" s="12"/>
      <c r="AB44" s="12"/>
      <c r="AD44" s="30"/>
      <c r="AF44" s="12"/>
      <c r="AG44" s="12"/>
      <c r="AH44" s="12"/>
      <c r="AJ44" s="30"/>
    </row>
    <row r="45" spans="1:36" x14ac:dyDescent="0.25">
      <c r="A45" s="4" t="s">
        <v>29</v>
      </c>
      <c r="I45" s="12"/>
      <c r="J45" s="6"/>
      <c r="K45" s="6"/>
      <c r="O45" s="12"/>
      <c r="P45" s="6"/>
      <c r="Q45" s="6"/>
      <c r="S45" s="6"/>
      <c r="T45" s="6"/>
      <c r="U45" s="12"/>
      <c r="V45" s="6"/>
      <c r="Z45" s="6"/>
      <c r="AA45" s="12"/>
      <c r="AB45" s="6"/>
      <c r="AF45" s="6"/>
      <c r="AG45" s="12"/>
      <c r="AH45" s="6"/>
    </row>
    <row r="46" spans="1:36" x14ac:dyDescent="0.25">
      <c r="I46" s="12"/>
      <c r="J46" s="6"/>
      <c r="K46" s="6"/>
      <c r="O46" s="12"/>
      <c r="P46" s="6"/>
      <c r="Q46" s="6"/>
      <c r="S46" s="6"/>
      <c r="T46" s="6"/>
      <c r="U46" s="12"/>
      <c r="V46" s="6"/>
      <c r="Z46" s="6"/>
      <c r="AA46" s="12"/>
      <c r="AB46" s="6"/>
      <c r="AF46" s="6"/>
      <c r="AG46" s="12"/>
      <c r="AH46" s="6"/>
    </row>
    <row r="47" spans="1:36" ht="16.5" thickBot="1" x14ac:dyDescent="0.3">
      <c r="B47" s="4" t="s">
        <v>11</v>
      </c>
      <c r="I47" s="12"/>
      <c r="J47" s="16" t="e">
        <f>+J43/J54*1000</f>
        <v>#DIV/0!</v>
      </c>
      <c r="K47" s="25"/>
      <c r="L47" s="30"/>
      <c r="M47" s="30"/>
      <c r="O47" s="12"/>
      <c r="P47" s="16" t="e">
        <f>+P43/P54*1000</f>
        <v>#DIV/0!</v>
      </c>
      <c r="Q47" s="25"/>
      <c r="R47" s="30"/>
      <c r="S47" s="25"/>
      <c r="T47" s="25"/>
      <c r="U47" s="12"/>
      <c r="V47" s="16" t="e">
        <f>+V43*1000/$V$54</f>
        <v>#DIV/0!</v>
      </c>
      <c r="X47" s="30"/>
      <c r="Z47" s="25"/>
      <c r="AA47" s="12"/>
      <c r="AB47" s="16"/>
      <c r="AD47" s="30"/>
      <c r="AF47" s="25"/>
      <c r="AG47" s="12"/>
      <c r="AH47" s="16">
        <f>+AH43*1000/$AH$54</f>
        <v>0</v>
      </c>
      <c r="AJ47" s="30"/>
    </row>
    <row r="48" spans="1:36" ht="16.5" thickTop="1" x14ac:dyDescent="0.25">
      <c r="A48"/>
      <c r="I48" s="12"/>
      <c r="J48" s="6"/>
      <c r="K48" s="6"/>
      <c r="O48" s="12"/>
      <c r="P48" s="6"/>
      <c r="Q48" s="6"/>
      <c r="S48" s="6"/>
      <c r="T48" s="6"/>
      <c r="U48" s="12"/>
      <c r="V48" s="6"/>
      <c r="Z48" s="6"/>
      <c r="AA48" s="12"/>
      <c r="AB48" s="6"/>
      <c r="AF48" s="6"/>
      <c r="AG48" s="12"/>
      <c r="AH48" s="6"/>
    </row>
    <row r="49" spans="1:36" ht="16.5" thickBot="1" x14ac:dyDescent="0.3">
      <c r="B49" s="4" t="s">
        <v>12</v>
      </c>
      <c r="I49" s="12"/>
      <c r="J49" s="24" t="e">
        <f>+J43/J56*1000</f>
        <v>#DIV/0!</v>
      </c>
      <c r="K49" s="33"/>
      <c r="L49" s="30"/>
      <c r="M49" s="30"/>
      <c r="O49" s="12"/>
      <c r="P49" s="24" t="e">
        <f>+P43/P56*1000</f>
        <v>#DIV/0!</v>
      </c>
      <c r="Q49" s="33"/>
      <c r="R49" s="30"/>
      <c r="S49" s="25"/>
      <c r="T49" s="25"/>
      <c r="U49" s="12"/>
      <c r="V49" s="24" t="e">
        <f>+V43*1000/$V$56</f>
        <v>#DIV/0!</v>
      </c>
      <c r="X49" s="30"/>
      <c r="Z49" s="25"/>
      <c r="AA49" s="12"/>
      <c r="AB49" s="42"/>
      <c r="AD49" s="30"/>
      <c r="AF49" s="25"/>
      <c r="AG49" s="12"/>
      <c r="AH49" s="24">
        <f>+AH43*1000/$AH$56</f>
        <v>0</v>
      </c>
      <c r="AJ49" s="30"/>
    </row>
    <row r="50" spans="1:36" ht="16.5" thickTop="1" x14ac:dyDescent="0.25">
      <c r="I50" s="12"/>
      <c r="J50" s="6"/>
      <c r="K50" s="6"/>
      <c r="O50" s="12"/>
      <c r="P50" s="6"/>
      <c r="Q50" s="6"/>
      <c r="S50" s="6"/>
      <c r="T50" s="6"/>
      <c r="U50" s="12"/>
      <c r="V50" s="6"/>
      <c r="Z50" s="6"/>
      <c r="AA50" s="12"/>
      <c r="AB50" s="6"/>
      <c r="AF50" s="6"/>
      <c r="AG50" s="12"/>
      <c r="AH50" s="6"/>
    </row>
    <row r="51" spans="1:36" x14ac:dyDescent="0.25">
      <c r="A51" s="4" t="s">
        <v>10</v>
      </c>
      <c r="I51" s="12"/>
      <c r="J51" s="6"/>
      <c r="K51" s="6"/>
      <c r="O51" s="12"/>
      <c r="P51" s="6"/>
      <c r="Q51" s="6"/>
      <c r="S51" s="6"/>
      <c r="T51" s="6"/>
      <c r="U51" s="12"/>
      <c r="V51" s="6"/>
      <c r="Z51" s="6"/>
      <c r="AA51" s="12"/>
      <c r="AB51" s="6"/>
      <c r="AF51" s="6"/>
      <c r="AG51" s="12"/>
      <c r="AH51" s="6"/>
    </row>
    <row r="52" spans="1:36" x14ac:dyDescent="0.25">
      <c r="A52" s="4" t="s">
        <v>17</v>
      </c>
      <c r="I52"/>
      <c r="J52"/>
      <c r="K52"/>
      <c r="L52" s="31"/>
      <c r="M52" s="31"/>
      <c r="O52"/>
      <c r="P52"/>
      <c r="Q52"/>
      <c r="R52" s="31"/>
      <c r="S52"/>
      <c r="T52"/>
      <c r="U52"/>
      <c r="V52"/>
      <c r="X52" s="31"/>
      <c r="Z52"/>
      <c r="AA52"/>
      <c r="AB52"/>
      <c r="AD52" s="31"/>
      <c r="AF52"/>
      <c r="AG52"/>
      <c r="AH52"/>
      <c r="AJ52" s="31"/>
    </row>
    <row r="53" spans="1:36" x14ac:dyDescent="0.25">
      <c r="I53" s="12"/>
      <c r="J53" s="6"/>
      <c r="K53" s="6"/>
      <c r="O53" s="12"/>
      <c r="P53" s="6"/>
      <c r="Q53" s="6"/>
      <c r="S53" s="6"/>
      <c r="T53" s="6"/>
      <c r="U53" s="12"/>
      <c r="V53" s="6"/>
      <c r="Z53" s="6"/>
      <c r="AA53" s="12"/>
      <c r="AB53" s="6"/>
      <c r="AF53" s="6"/>
      <c r="AG53" s="12"/>
      <c r="AH53" s="6"/>
    </row>
    <row r="54" spans="1:36" ht="16.5" thickBot="1" x14ac:dyDescent="0.3">
      <c r="B54" s="4" t="s">
        <v>11</v>
      </c>
      <c r="I54" s="12"/>
      <c r="J54" s="22"/>
      <c r="K54" s="34"/>
      <c r="L54" s="30"/>
      <c r="M54" s="30"/>
      <c r="O54" s="12"/>
      <c r="P54" s="22"/>
      <c r="Q54" s="34"/>
      <c r="R54" s="30"/>
      <c r="S54" s="13"/>
      <c r="T54" s="13"/>
      <c r="U54" s="12"/>
      <c r="V54" s="22"/>
      <c r="X54" s="30"/>
      <c r="Z54" s="13"/>
      <c r="AA54" s="12"/>
      <c r="AB54" s="22"/>
      <c r="AD54" s="30"/>
      <c r="AF54" s="13"/>
      <c r="AG54" s="12"/>
      <c r="AH54" s="22">
        <v>6200000</v>
      </c>
      <c r="AJ54" s="30"/>
    </row>
    <row r="55" spans="1:36" ht="16.5" thickTop="1" x14ac:dyDescent="0.25">
      <c r="I55" s="12"/>
      <c r="J55" s="6"/>
      <c r="K55" s="6"/>
      <c r="O55" s="12"/>
      <c r="P55" s="6"/>
      <c r="Q55" s="6"/>
      <c r="S55" s="6"/>
      <c r="T55" s="6"/>
      <c r="U55" s="12"/>
      <c r="V55" s="6"/>
      <c r="Z55" s="6"/>
      <c r="AA55" s="12"/>
      <c r="AB55" s="6"/>
      <c r="AF55" s="6"/>
      <c r="AG55" s="12"/>
      <c r="AH55" s="6"/>
    </row>
    <row r="56" spans="1:36" ht="16.5" thickBot="1" x14ac:dyDescent="0.3">
      <c r="B56" s="4" t="s">
        <v>12</v>
      </c>
      <c r="I56"/>
      <c r="J56" s="22"/>
      <c r="K56" s="34"/>
      <c r="L56" s="30"/>
      <c r="M56" s="30"/>
      <c r="O56"/>
      <c r="P56" s="22"/>
      <c r="Q56" s="34"/>
      <c r="R56" s="30"/>
      <c r="S56" s="13"/>
      <c r="T56" s="13"/>
      <c r="U56"/>
      <c r="V56" s="22"/>
      <c r="X56" s="30"/>
      <c r="Z56" s="13"/>
      <c r="AA56"/>
      <c r="AB56" s="22"/>
      <c r="AD56" s="30"/>
      <c r="AF56" s="13"/>
      <c r="AG56"/>
      <c r="AH56" s="22">
        <v>6200000</v>
      </c>
      <c r="AJ56" s="30"/>
    </row>
    <row r="57" spans="1:36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T57" s="13"/>
      <c r="U57" s="12"/>
      <c r="V57" s="6"/>
      <c r="X57" s="30"/>
      <c r="Z57" s="13"/>
      <c r="AA57" s="12"/>
      <c r="AB57" s="6"/>
      <c r="AD57" s="30"/>
      <c r="AF57" s="13"/>
      <c r="AG57" s="12"/>
      <c r="AH57" s="6"/>
      <c r="AJ57" s="30"/>
    </row>
    <row r="58" spans="1:36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T58" s="12"/>
      <c r="U58" s="12"/>
      <c r="V58" s="12"/>
      <c r="X58" s="30"/>
      <c r="Z58" s="12"/>
      <c r="AA58" s="12"/>
      <c r="AB58" s="12"/>
      <c r="AD58" s="30"/>
      <c r="AF58" s="12"/>
      <c r="AG58" s="12"/>
      <c r="AH58" s="12"/>
      <c r="AJ58" s="30"/>
    </row>
  </sheetData>
  <mergeCells count="18">
    <mergeCell ref="H9:J9"/>
    <mergeCell ref="N9:P9"/>
    <mergeCell ref="AF7:AH7"/>
    <mergeCell ref="H8:J8"/>
    <mergeCell ref="N8:P8"/>
    <mergeCell ref="T8:V8"/>
    <mergeCell ref="Z8:AB8"/>
    <mergeCell ref="AF8:AH8"/>
    <mergeCell ref="H7:J7"/>
    <mergeCell ref="N7:P7"/>
    <mergeCell ref="T7:V7"/>
    <mergeCell ref="Z7:AB7"/>
    <mergeCell ref="A2:AK2"/>
    <mergeCell ref="A3:AK3"/>
    <mergeCell ref="A4:AK4"/>
    <mergeCell ref="T6:V6"/>
    <mergeCell ref="Z6:AB6"/>
    <mergeCell ref="AF6:AH6"/>
  </mergeCells>
  <phoneticPr fontId="0" type="noConversion"/>
  <pageMargins left="0.2" right="0.23" top="0.37" bottom="0.54" header="0.18" footer="0.2"/>
  <pageSetup paperSize="9" scale="59" orientation="landscape" r:id="rId1"/>
  <headerFooter alignWithMargins="0">
    <oddFooter>&amp;LAsclepion-Meditec AG
&amp;8&amp;D &amp;T&amp;R&amp;8&amp;F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W58"/>
  <sheetViews>
    <sheetView topLeftCell="A2" zoomScale="75" workbookViewId="0">
      <pane xSplit="7" ySplit="8" topLeftCell="AM1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9.140625" style="4" hidden="1" customWidth="1"/>
    <col min="9" max="9" width="1.7109375" style="7" hidden="1" customWidth="1"/>
    <col min="10" max="10" width="11.85546875" style="7" hidden="1" customWidth="1"/>
    <col min="11" max="11" width="4.28515625" style="7" hidden="1" customWidth="1"/>
    <col min="12" max="12" width="11.28515625" style="28" hidden="1" customWidth="1"/>
    <col min="13" max="13" width="4.7109375" style="28" hidden="1" customWidth="1"/>
    <col min="14" max="14" width="9.140625" style="4" hidden="1" customWidth="1"/>
    <col min="15" max="15" width="1.7109375" style="7" hidden="1" customWidth="1"/>
    <col min="16" max="16" width="11.85546875" style="7" hidden="1" customWidth="1"/>
    <col min="17" max="17" width="4.28515625" style="7" hidden="1" customWidth="1"/>
    <col min="18" max="18" width="11.28515625" style="28" hidden="1" customWidth="1"/>
    <col min="19" max="19" width="4.85546875" style="7" hidden="1" customWidth="1"/>
    <col min="20" max="20" width="4" style="4" hidden="1" customWidth="1"/>
    <col min="21" max="21" width="9.7109375" style="7" hidden="1" customWidth="1"/>
    <col min="22" max="22" width="1.7109375" style="7" hidden="1" customWidth="1"/>
    <col min="23" max="23" width="10.42578125" style="7" hidden="1" customWidth="1"/>
    <col min="24" max="24" width="5.5703125" style="4" hidden="1" customWidth="1"/>
    <col min="25" max="25" width="10.140625" style="28" hidden="1" customWidth="1"/>
    <col min="26" max="26" width="5.140625" style="4" hidden="1" customWidth="1"/>
    <col min="27" max="27" width="7.5703125" style="4" hidden="1" customWidth="1"/>
    <col min="28" max="28" width="4.140625" style="4" hidden="1" customWidth="1"/>
    <col min="29" max="29" width="0" style="4" hidden="1" customWidth="1"/>
    <col min="30" max="30" width="3.5703125" style="4" hidden="1" customWidth="1"/>
    <col min="31" max="31" width="0" style="4" hidden="1" customWidth="1"/>
    <col min="32" max="32" width="5" style="4" customWidth="1"/>
    <col min="33" max="33" width="8" style="4" bestFit="1" customWidth="1"/>
    <col min="34" max="34" width="4.42578125" style="4" customWidth="1"/>
    <col min="35" max="35" width="11.42578125" style="4"/>
    <col min="36" max="36" width="3.28515625" style="4" customWidth="1"/>
    <col min="37" max="37" width="0" style="4" hidden="1" customWidth="1"/>
    <col min="38" max="38" width="3" style="4" customWidth="1"/>
    <col min="39" max="39" width="11.42578125" style="4"/>
    <col min="40" max="40" width="2.7109375" style="4" customWidth="1"/>
    <col min="41" max="41" width="11.42578125" style="4"/>
    <col min="42" max="42" width="4.5703125" style="4" customWidth="1"/>
    <col min="43" max="43" width="11.42578125" style="4"/>
    <col min="44" max="44" width="5.5703125" style="4" customWidth="1"/>
    <col min="45" max="45" width="11.42578125" style="4"/>
    <col min="46" max="46" width="4.140625" style="4" customWidth="1"/>
    <col min="47" max="47" width="11.42578125" style="4"/>
    <col min="48" max="48" width="4.140625" style="4" customWidth="1"/>
    <col min="49" max="16384" width="11.42578125" style="4"/>
  </cols>
  <sheetData>
    <row r="1" spans="1:49" hidden="1" x14ac:dyDescent="0.25"/>
    <row r="2" spans="1:49" x14ac:dyDescent="0.25">
      <c r="A2" s="272" t="s">
        <v>73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5"/>
    </row>
    <row r="3" spans="1:49" x14ac:dyDescent="0.25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5"/>
    </row>
    <row r="4" spans="1:49" x14ac:dyDescent="0.25">
      <c r="A4" s="275" t="s">
        <v>70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9"/>
    </row>
    <row r="5" spans="1:49" hidden="1" x14ac:dyDescent="0.25">
      <c r="A5" s="1"/>
      <c r="B5" s="2"/>
      <c r="C5" s="2"/>
      <c r="D5" s="14"/>
      <c r="E5" s="2"/>
      <c r="F5" s="2"/>
      <c r="G5" s="2"/>
      <c r="H5" s="2"/>
      <c r="I5" s="18"/>
      <c r="J5" s="18">
        <v>1.95583</v>
      </c>
      <c r="K5" s="18"/>
      <c r="L5" s="35"/>
      <c r="M5" s="35"/>
      <c r="N5" s="2"/>
      <c r="O5" s="18"/>
      <c r="P5" s="18">
        <v>1.95583</v>
      </c>
      <c r="Q5" s="18"/>
      <c r="R5" s="35"/>
      <c r="S5" s="18"/>
      <c r="U5" s="18"/>
      <c r="V5" s="18"/>
      <c r="W5" s="19">
        <v>1.95583</v>
      </c>
      <c r="Y5" s="35"/>
    </row>
    <row r="6" spans="1:49" x14ac:dyDescent="0.25">
      <c r="A6" s="1"/>
      <c r="B6" s="2"/>
      <c r="C6" s="2"/>
      <c r="D6" s="14"/>
      <c r="E6" s="2"/>
      <c r="F6" s="2"/>
      <c r="G6" s="2"/>
      <c r="H6" s="2"/>
      <c r="I6" s="18"/>
      <c r="J6" s="18"/>
      <c r="K6" s="18"/>
      <c r="L6" s="35"/>
      <c r="M6" s="35"/>
      <c r="N6" s="2"/>
      <c r="O6" s="18"/>
      <c r="P6" s="18"/>
      <c r="Q6" s="18"/>
      <c r="R6" s="35"/>
      <c r="S6" s="18"/>
      <c r="U6" s="273"/>
      <c r="V6" s="273"/>
      <c r="W6" s="273"/>
      <c r="Y6" s="35"/>
    </row>
    <row r="7" spans="1:49" x14ac:dyDescent="0.25">
      <c r="H7" s="274" t="s">
        <v>45</v>
      </c>
      <c r="I7" s="274"/>
      <c r="J7" s="274"/>
      <c r="K7" s="26"/>
      <c r="L7" s="36"/>
      <c r="M7" s="36"/>
      <c r="N7" s="274" t="s">
        <v>46</v>
      </c>
      <c r="O7" s="274"/>
      <c r="P7" s="274"/>
      <c r="Q7" s="26"/>
      <c r="R7" s="36"/>
      <c r="S7" s="20"/>
      <c r="U7" s="274" t="s">
        <v>53</v>
      </c>
      <c r="V7" s="274"/>
      <c r="W7" s="274"/>
      <c r="Y7" s="36"/>
      <c r="AA7" s="274" t="s">
        <v>49</v>
      </c>
      <c r="AB7" s="274"/>
      <c r="AC7" s="274"/>
      <c r="AE7" s="36"/>
      <c r="AG7" s="274" t="s">
        <v>53</v>
      </c>
      <c r="AH7" s="274"/>
      <c r="AI7" s="274"/>
      <c r="AK7" s="36"/>
      <c r="AL7" s="36"/>
      <c r="AM7" s="274" t="s">
        <v>51</v>
      </c>
      <c r="AN7" s="274"/>
      <c r="AO7" s="274"/>
      <c r="AQ7" s="36"/>
      <c r="AS7" s="274" t="s">
        <v>53</v>
      </c>
      <c r="AT7" s="274"/>
      <c r="AU7" s="274"/>
      <c r="AW7" s="36"/>
    </row>
    <row r="8" spans="1:49" x14ac:dyDescent="0.25">
      <c r="H8" s="274" t="s">
        <v>30</v>
      </c>
      <c r="I8" s="274"/>
      <c r="J8" s="274"/>
      <c r="K8" s="26"/>
      <c r="L8" s="36"/>
      <c r="M8" s="36"/>
      <c r="N8" s="274" t="s">
        <v>44</v>
      </c>
      <c r="O8" s="274"/>
      <c r="P8" s="274"/>
      <c r="Q8" s="26"/>
      <c r="R8" s="36"/>
      <c r="S8" s="20"/>
      <c r="U8" s="274" t="s">
        <v>71</v>
      </c>
      <c r="V8" s="274"/>
      <c r="W8" s="274"/>
      <c r="Y8" s="36"/>
      <c r="AA8" s="274" t="s">
        <v>50</v>
      </c>
      <c r="AB8" s="274"/>
      <c r="AC8" s="274"/>
      <c r="AE8" s="36"/>
      <c r="AG8" s="274" t="s">
        <v>72</v>
      </c>
      <c r="AH8" s="274"/>
      <c r="AI8" s="274"/>
      <c r="AK8" s="36"/>
      <c r="AL8" s="36"/>
      <c r="AM8" s="274" t="s">
        <v>78</v>
      </c>
      <c r="AN8" s="274"/>
      <c r="AO8" s="274"/>
      <c r="AQ8" s="36"/>
      <c r="AS8" s="274" t="s">
        <v>79</v>
      </c>
      <c r="AT8" s="274"/>
      <c r="AU8" s="274"/>
      <c r="AW8" s="36"/>
    </row>
    <row r="9" spans="1:49" s="9" customFormat="1" x14ac:dyDescent="0.25">
      <c r="H9" s="276">
        <v>2001</v>
      </c>
      <c r="I9" s="276"/>
      <c r="J9" s="276"/>
      <c r="K9" s="32"/>
      <c r="L9" s="41" t="s">
        <v>25</v>
      </c>
      <c r="M9" s="40"/>
      <c r="N9" s="276">
        <v>2002</v>
      </c>
      <c r="O9" s="276"/>
      <c r="P9" s="276"/>
      <c r="Q9" s="32"/>
      <c r="R9" s="37" t="s">
        <v>25</v>
      </c>
      <c r="S9" s="17"/>
      <c r="U9" s="27">
        <v>2002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  <c r="AG9" s="27">
        <v>2002</v>
      </c>
      <c r="AH9" s="27"/>
      <c r="AI9" s="27"/>
      <c r="AK9" s="37" t="s">
        <v>25</v>
      </c>
      <c r="AL9" s="37"/>
      <c r="AM9" s="27">
        <v>2002</v>
      </c>
      <c r="AN9" s="27"/>
      <c r="AO9" s="27"/>
      <c r="AQ9" s="37" t="s">
        <v>25</v>
      </c>
      <c r="AS9" s="27">
        <v>2002</v>
      </c>
      <c r="AT9" s="27"/>
      <c r="AU9" s="27"/>
      <c r="AW9" s="37" t="s">
        <v>25</v>
      </c>
    </row>
    <row r="10" spans="1:49" s="9" customFormat="1" x14ac:dyDescent="0.25">
      <c r="H10" s="8" t="s">
        <v>14</v>
      </c>
      <c r="I10" s="8"/>
      <c r="J10" s="8" t="s">
        <v>14</v>
      </c>
      <c r="K10" s="8"/>
      <c r="L10" s="29"/>
      <c r="M10" s="29"/>
      <c r="N10" s="8" t="s">
        <v>14</v>
      </c>
      <c r="O10" s="8"/>
      <c r="P10" s="8" t="s">
        <v>14</v>
      </c>
      <c r="Q10" s="8"/>
      <c r="R10" s="29"/>
      <c r="S10" s="8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  <c r="AG10" s="8" t="s">
        <v>14</v>
      </c>
      <c r="AH10" s="8"/>
      <c r="AI10" s="8" t="s">
        <v>14</v>
      </c>
      <c r="AK10" s="29"/>
      <c r="AL10" s="29"/>
      <c r="AM10" s="8" t="s">
        <v>14</v>
      </c>
      <c r="AN10" s="8"/>
      <c r="AO10" s="8" t="s">
        <v>14</v>
      </c>
      <c r="AQ10" s="29"/>
      <c r="AS10" s="8" t="s">
        <v>14</v>
      </c>
      <c r="AT10" s="8"/>
      <c r="AU10" s="8" t="s">
        <v>14</v>
      </c>
      <c r="AW10" s="29"/>
    </row>
    <row r="11" spans="1:49" x14ac:dyDescent="0.25">
      <c r="J11" s="5"/>
      <c r="K11" s="5"/>
      <c r="L11" s="38"/>
      <c r="M11" s="38"/>
      <c r="P11" s="5"/>
      <c r="Q11" s="5"/>
      <c r="R11" s="38"/>
      <c r="S11" s="5"/>
      <c r="U11" s="5"/>
      <c r="W11" s="5"/>
      <c r="Y11" s="38"/>
      <c r="AA11" s="5"/>
      <c r="AB11" s="7"/>
      <c r="AC11" s="5"/>
      <c r="AE11" s="38"/>
      <c r="AG11" s="5"/>
      <c r="AH11" s="7"/>
      <c r="AI11" s="5"/>
      <c r="AK11" s="38"/>
      <c r="AL11" s="38"/>
      <c r="AM11" s="5"/>
      <c r="AN11" s="7"/>
      <c r="AO11" s="5"/>
      <c r="AQ11" s="38"/>
      <c r="AS11" s="5"/>
      <c r="AT11" s="7"/>
      <c r="AU11" s="5"/>
      <c r="AW11" s="38"/>
    </row>
    <row r="12" spans="1:49" hidden="1" x14ac:dyDescent="0.25">
      <c r="J12" s="5"/>
      <c r="K12" s="5"/>
      <c r="L12" s="38"/>
      <c r="M12" s="38"/>
      <c r="P12" s="5"/>
      <c r="Q12" s="5"/>
      <c r="R12" s="38"/>
      <c r="S12" s="5"/>
      <c r="U12" s="5"/>
      <c r="W12" s="5"/>
      <c r="Y12" s="38"/>
      <c r="AA12" s="5"/>
      <c r="AB12" s="7"/>
      <c r="AC12" s="5"/>
      <c r="AE12" s="38"/>
      <c r="AG12" s="5"/>
      <c r="AH12" s="7"/>
      <c r="AI12" s="5"/>
      <c r="AK12" s="38"/>
      <c r="AL12" s="38"/>
      <c r="AM12" s="5"/>
      <c r="AN12" s="7"/>
      <c r="AO12" s="5"/>
      <c r="AQ12" s="38"/>
      <c r="AS12" s="5"/>
      <c r="AT12" s="7"/>
      <c r="AU12" s="5"/>
      <c r="AW12" s="38"/>
    </row>
    <row r="13" spans="1:49" x14ac:dyDescent="0.25">
      <c r="A13" s="4" t="s">
        <v>2</v>
      </c>
      <c r="H13" s="7"/>
      <c r="J13" s="7">
        <v>13733</v>
      </c>
      <c r="L13" s="28">
        <v>1</v>
      </c>
      <c r="P13" s="7">
        <f>+W13-J13</f>
        <v>9589</v>
      </c>
      <c r="R13" s="28">
        <v>1</v>
      </c>
      <c r="W13" s="7">
        <v>23322</v>
      </c>
      <c r="Y13" s="28">
        <v>1</v>
      </c>
      <c r="AB13" s="7"/>
      <c r="AC13" s="7">
        <f>+AI13-W13</f>
        <v>-23322</v>
      </c>
      <c r="AE13" s="28">
        <v>1</v>
      </c>
      <c r="AG13" s="7"/>
      <c r="AH13" s="7"/>
      <c r="AI13" s="7"/>
      <c r="AK13" s="28">
        <v>1</v>
      </c>
      <c r="AL13" s="28"/>
      <c r="AN13" s="7"/>
      <c r="AO13" s="7">
        <f>+AU13-AI13</f>
        <v>0</v>
      </c>
      <c r="AQ13" s="28">
        <v>1</v>
      </c>
      <c r="AS13" s="7"/>
      <c r="AT13" s="7"/>
      <c r="AU13" s="7"/>
      <c r="AW13" s="28">
        <v>1</v>
      </c>
    </row>
    <row r="14" spans="1:49" x14ac:dyDescent="0.25">
      <c r="A14" s="4" t="s">
        <v>3</v>
      </c>
      <c r="H14" s="12"/>
      <c r="J14" s="11">
        <v>-6773</v>
      </c>
      <c r="K14" s="12"/>
      <c r="L14" s="30">
        <f>-J14/J$13</f>
        <v>0.49319158231995924</v>
      </c>
      <c r="M14" s="30"/>
      <c r="P14" s="11">
        <f>+W14-J14</f>
        <v>-5143</v>
      </c>
      <c r="Q14" s="12"/>
      <c r="R14" s="30">
        <f>-P14/P$13</f>
        <v>0.5363437271874022</v>
      </c>
      <c r="S14" s="12"/>
      <c r="U14" s="12"/>
      <c r="W14" s="11">
        <v>-11916</v>
      </c>
      <c r="Y14" s="30">
        <f>-W14/W$13</f>
        <v>0.51093388217134039</v>
      </c>
      <c r="AB14" s="7"/>
      <c r="AC14" s="11">
        <f>+AI14-W14</f>
        <v>11916</v>
      </c>
      <c r="AE14" s="30">
        <f>-AC14/AC$13</f>
        <v>0.51093388217134039</v>
      </c>
      <c r="AG14" s="12"/>
      <c r="AH14" s="7"/>
      <c r="AI14" s="11"/>
      <c r="AK14" s="30" t="e">
        <f>-AI14/AI$13</f>
        <v>#DIV/0!</v>
      </c>
      <c r="AL14" s="30"/>
      <c r="AN14" s="7"/>
      <c r="AO14" s="11">
        <f>+AU14-AI14</f>
        <v>0</v>
      </c>
      <c r="AQ14" s="30" t="e">
        <f>-AO14/AO$13</f>
        <v>#DIV/0!</v>
      </c>
      <c r="AS14" s="12"/>
      <c r="AT14" s="7"/>
      <c r="AU14" s="11"/>
      <c r="AW14" s="30" t="e">
        <f>-AU14/AU$13</f>
        <v>#DIV/0!</v>
      </c>
    </row>
    <row r="15" spans="1:49" x14ac:dyDescent="0.25">
      <c r="H15" s="7"/>
      <c r="AB15" s="7"/>
      <c r="AC15" s="7"/>
      <c r="AE15" s="28"/>
      <c r="AG15" s="7"/>
      <c r="AH15" s="7"/>
      <c r="AI15" s="7"/>
      <c r="AK15" s="28"/>
      <c r="AL15" s="28"/>
      <c r="AN15" s="7"/>
      <c r="AO15" s="7"/>
      <c r="AQ15" s="28"/>
      <c r="AS15" s="7"/>
      <c r="AT15" s="7"/>
      <c r="AU15" s="7"/>
      <c r="AW15" s="28"/>
    </row>
    <row r="16" spans="1:49" x14ac:dyDescent="0.25">
      <c r="A16" s="4" t="s">
        <v>4</v>
      </c>
      <c r="B16" s="4" t="s">
        <v>5</v>
      </c>
      <c r="H16" s="7"/>
      <c r="J16" s="7">
        <f>+J13+J14</f>
        <v>6960</v>
      </c>
      <c r="L16" s="30">
        <f>J16/J$13</f>
        <v>0.50680841768004081</v>
      </c>
      <c r="M16" s="30"/>
      <c r="P16" s="7">
        <f>+P13+P14</f>
        <v>4446</v>
      </c>
      <c r="R16" s="30">
        <f>P16/P$13</f>
        <v>0.46365627281259775</v>
      </c>
      <c r="W16" s="7">
        <f>+W13+W14</f>
        <v>11406</v>
      </c>
      <c r="Y16" s="30">
        <f>W16/W$13</f>
        <v>0.48906611782865961</v>
      </c>
      <c r="AB16" s="7"/>
      <c r="AC16" s="7">
        <f>+AC13+AC14</f>
        <v>-11406</v>
      </c>
      <c r="AE16" s="30">
        <f>AC16/AC$13</f>
        <v>0.48906611782865961</v>
      </c>
      <c r="AG16" s="7"/>
      <c r="AH16" s="7"/>
      <c r="AI16" s="7">
        <f>+AI13+AI14</f>
        <v>0</v>
      </c>
      <c r="AK16" s="30" t="e">
        <f>AI16/AI$13</f>
        <v>#DIV/0!</v>
      </c>
      <c r="AL16" s="30"/>
      <c r="AN16" s="7"/>
      <c r="AO16" s="7">
        <f>+AO13+AO14</f>
        <v>0</v>
      </c>
      <c r="AQ16" s="30" t="e">
        <f>AO16/AO$13</f>
        <v>#DIV/0!</v>
      </c>
      <c r="AS16" s="7"/>
      <c r="AT16" s="7"/>
      <c r="AU16" s="7">
        <f>+AU13+AU14</f>
        <v>0</v>
      </c>
      <c r="AW16" s="30" t="e">
        <f>AU16/AU$13</f>
        <v>#DIV/0!</v>
      </c>
    </row>
    <row r="17" spans="1:49" x14ac:dyDescent="0.25">
      <c r="H17" s="7"/>
      <c r="AB17" s="7"/>
      <c r="AC17" s="7"/>
      <c r="AE17" s="28"/>
      <c r="AG17" s="7"/>
      <c r="AH17" s="7"/>
      <c r="AI17" s="7"/>
      <c r="AK17" s="28"/>
      <c r="AL17" s="28"/>
      <c r="AN17" s="7"/>
      <c r="AO17" s="7"/>
      <c r="AQ17" s="28"/>
      <c r="AS17" s="7"/>
      <c r="AT17" s="7"/>
      <c r="AU17" s="7"/>
      <c r="AW17" s="28"/>
    </row>
    <row r="18" spans="1:49" x14ac:dyDescent="0.25">
      <c r="A18" s="4" t="s">
        <v>6</v>
      </c>
      <c r="H18" s="7"/>
      <c r="J18" s="7">
        <v>-3626</v>
      </c>
      <c r="L18" s="30">
        <f>-J18/J$13</f>
        <v>0.26403553484307873</v>
      </c>
      <c r="M18" s="30"/>
      <c r="P18" s="7">
        <f>+W18-J18</f>
        <v>-2633</v>
      </c>
      <c r="R18" s="30">
        <f>-P18/P$13</f>
        <v>0.27458546250912502</v>
      </c>
      <c r="W18" s="7">
        <v>-6259</v>
      </c>
      <c r="X18" s="6"/>
      <c r="Y18" s="30">
        <f>-W18/W$13</f>
        <v>0.26837320984478175</v>
      </c>
      <c r="AB18" s="7"/>
      <c r="AC18" s="12">
        <f>+AI18-W18</f>
        <v>6259</v>
      </c>
      <c r="AD18" s="6"/>
      <c r="AE18" s="30">
        <f>-AC18/AC$13</f>
        <v>0.26837320984478175</v>
      </c>
      <c r="AG18" s="7"/>
      <c r="AH18" s="7"/>
      <c r="AI18" s="7"/>
      <c r="AJ18" s="6"/>
      <c r="AK18" s="30" t="e">
        <f>-AI18/AI$13</f>
        <v>#DIV/0!</v>
      </c>
      <c r="AL18" s="30"/>
      <c r="AN18" s="7"/>
      <c r="AO18" s="12">
        <f>+AU18-AI18</f>
        <v>0</v>
      </c>
      <c r="AP18" s="6"/>
      <c r="AQ18" s="30" t="e">
        <f>-AO18/AO$13</f>
        <v>#DIV/0!</v>
      </c>
      <c r="AS18" s="7"/>
      <c r="AT18" s="7"/>
      <c r="AU18" s="7"/>
      <c r="AV18" s="6"/>
      <c r="AW18" s="30" t="e">
        <f>-AU18/AU$13</f>
        <v>#DIV/0!</v>
      </c>
    </row>
    <row r="19" spans="1:49" x14ac:dyDescent="0.25">
      <c r="A19" s="4" t="s">
        <v>26</v>
      </c>
      <c r="H19" s="7"/>
      <c r="J19" s="7">
        <v>-1220</v>
      </c>
      <c r="L19" s="30">
        <f>-J19/J$13</f>
        <v>8.883710769678875E-2</v>
      </c>
      <c r="M19" s="30"/>
      <c r="P19" s="7">
        <f>+W19-J19</f>
        <v>-1007</v>
      </c>
      <c r="R19" s="30">
        <f>-P19/P$13</f>
        <v>0.10501616435499009</v>
      </c>
      <c r="W19" s="7">
        <v>-2227</v>
      </c>
      <c r="X19" s="6"/>
      <c r="Y19" s="30">
        <f>-W19/W$13</f>
        <v>9.5489237629705861E-2</v>
      </c>
      <c r="AB19" s="7"/>
      <c r="AC19" s="12">
        <f>+AI19-W19</f>
        <v>2227</v>
      </c>
      <c r="AD19" s="6"/>
      <c r="AE19" s="30">
        <f>-AC19/AC$13</f>
        <v>9.5489237629705861E-2</v>
      </c>
      <c r="AG19" s="7"/>
      <c r="AH19" s="7"/>
      <c r="AI19" s="7"/>
      <c r="AJ19" s="6"/>
      <c r="AK19" s="30" t="e">
        <f>-AI19/AI$13</f>
        <v>#DIV/0!</v>
      </c>
      <c r="AL19" s="30"/>
      <c r="AN19" s="7"/>
      <c r="AO19" s="12">
        <f>+AU19-AI19</f>
        <v>0</v>
      </c>
      <c r="AP19" s="6"/>
      <c r="AQ19" s="30" t="e">
        <f>-AO19/AO$13</f>
        <v>#DIV/0!</v>
      </c>
      <c r="AS19" s="7"/>
      <c r="AT19" s="7"/>
      <c r="AU19" s="7"/>
      <c r="AV19" s="6"/>
      <c r="AW19" s="30" t="e">
        <f>-AU19/AU$13</f>
        <v>#DIV/0!</v>
      </c>
    </row>
    <row r="20" spans="1:49" x14ac:dyDescent="0.25">
      <c r="A20" s="4" t="s">
        <v>15</v>
      </c>
      <c r="H20" s="7">
        <f>-1462-180</f>
        <v>-1642</v>
      </c>
      <c r="N20" s="7">
        <f>+U20-H20</f>
        <v>-1994</v>
      </c>
      <c r="S20" s="12"/>
      <c r="U20" s="7">
        <f>-3113-520-3</f>
        <v>-3636</v>
      </c>
      <c r="X20" s="6"/>
      <c r="AA20" s="12">
        <f>+AG20-U20</f>
        <v>3636</v>
      </c>
      <c r="AB20" s="7"/>
      <c r="AC20" s="7"/>
      <c r="AD20" s="6"/>
      <c r="AE20" s="28"/>
      <c r="AG20" s="7"/>
      <c r="AH20" s="7"/>
      <c r="AI20" s="7"/>
      <c r="AJ20" s="6"/>
      <c r="AK20" s="28"/>
      <c r="AL20" s="28"/>
      <c r="AM20" s="12">
        <f>+AS20-AG20</f>
        <v>0</v>
      </c>
      <c r="AN20" s="7"/>
      <c r="AO20" s="7"/>
      <c r="AP20" s="6"/>
      <c r="AQ20" s="28"/>
      <c r="AS20" s="7"/>
      <c r="AT20" s="7"/>
      <c r="AU20" s="7"/>
      <c r="AV20" s="6"/>
      <c r="AW20" s="28"/>
    </row>
    <row r="21" spans="1:49" x14ac:dyDescent="0.25">
      <c r="A21" s="4" t="s">
        <v>28</v>
      </c>
      <c r="H21" s="12">
        <v>180</v>
      </c>
      <c r="I21" s="12"/>
      <c r="J21" s="12">
        <f>+H20+H21</f>
        <v>-1462</v>
      </c>
      <c r="K21" s="12"/>
      <c r="L21" s="30">
        <f>-J21/J$13</f>
        <v>0.10645889463336489</v>
      </c>
      <c r="M21" s="30"/>
      <c r="N21" s="7">
        <f>+U21-H21</f>
        <v>340</v>
      </c>
      <c r="O21" s="12"/>
      <c r="P21" s="12">
        <f>+N20+N21</f>
        <v>-1654</v>
      </c>
      <c r="Q21" s="12"/>
      <c r="R21" s="30">
        <f>-P21/P$13</f>
        <v>0.17248931066847428</v>
      </c>
      <c r="S21" s="12"/>
      <c r="U21" s="7">
        <f>375+145</f>
        <v>520</v>
      </c>
      <c r="V21" s="12"/>
      <c r="W21" s="12">
        <f>+U20+U21</f>
        <v>-3116</v>
      </c>
      <c r="X21" s="6"/>
      <c r="Y21" s="30">
        <f>-W21/W$13</f>
        <v>0.13360775233684932</v>
      </c>
      <c r="AA21" s="12">
        <f>+AG21-U21</f>
        <v>-520</v>
      </c>
      <c r="AB21" s="12"/>
      <c r="AC21" s="12">
        <f>+AA20+AA21</f>
        <v>3116</v>
      </c>
      <c r="AD21" s="6"/>
      <c r="AE21" s="30">
        <f>-AC21/AC$13</f>
        <v>0.13360775233684932</v>
      </c>
      <c r="AG21" s="7"/>
      <c r="AH21" s="12"/>
      <c r="AI21" s="12">
        <f>+AG20+AG21</f>
        <v>0</v>
      </c>
      <c r="AJ21" s="6"/>
      <c r="AK21" s="30" t="e">
        <f>-AI21/AI$13</f>
        <v>#DIV/0!</v>
      </c>
      <c r="AL21" s="30"/>
      <c r="AM21" s="12">
        <f>+AS21-AG21</f>
        <v>0</v>
      </c>
      <c r="AN21" s="12"/>
      <c r="AO21" s="12">
        <f>+AM20+AM21</f>
        <v>0</v>
      </c>
      <c r="AP21" s="6"/>
      <c r="AQ21" s="30" t="e">
        <f>-AO21/AO$13</f>
        <v>#DIV/0!</v>
      </c>
      <c r="AS21" s="7"/>
      <c r="AT21" s="12"/>
      <c r="AU21" s="12">
        <f>+AS20+AS21</f>
        <v>0</v>
      </c>
      <c r="AV21" s="6"/>
      <c r="AW21" s="30" t="e">
        <f>-AU21/AU$13</f>
        <v>#DIV/0!</v>
      </c>
    </row>
    <row r="22" spans="1:49" x14ac:dyDescent="0.25">
      <c r="H22" s="12"/>
      <c r="I22" s="12"/>
      <c r="J22" s="12"/>
      <c r="K22" s="12"/>
      <c r="L22" s="30"/>
      <c r="M22" s="30"/>
      <c r="N22" s="12"/>
      <c r="O22" s="12"/>
      <c r="P22" s="12"/>
      <c r="Q22" s="12"/>
      <c r="R22" s="30"/>
      <c r="S22" s="12"/>
      <c r="U22" s="12"/>
      <c r="V22" s="12"/>
      <c r="W22" s="12"/>
      <c r="X22" s="6"/>
      <c r="Y22" s="30"/>
      <c r="AA22" s="12"/>
      <c r="AB22" s="12"/>
      <c r="AC22" s="12"/>
      <c r="AD22" s="6"/>
      <c r="AE22" s="30"/>
      <c r="AG22" s="12"/>
      <c r="AH22" s="12"/>
      <c r="AI22" s="12"/>
      <c r="AJ22" s="6"/>
      <c r="AK22" s="30"/>
      <c r="AL22" s="30"/>
      <c r="AM22" s="12"/>
      <c r="AN22" s="12"/>
      <c r="AO22" s="12"/>
      <c r="AP22" s="6"/>
      <c r="AQ22" s="30"/>
      <c r="AS22" s="12"/>
      <c r="AT22" s="12"/>
      <c r="AU22" s="12"/>
      <c r="AV22" s="6"/>
      <c r="AW22" s="30"/>
    </row>
    <row r="23" spans="1:49" x14ac:dyDescent="0.25">
      <c r="A23" s="4" t="s">
        <v>33</v>
      </c>
      <c r="H23" s="12"/>
      <c r="I23" s="12"/>
      <c r="J23" s="12">
        <v>-81</v>
      </c>
      <c r="K23" s="12"/>
      <c r="L23" s="30">
        <f>-J23/J$13</f>
        <v>5.8982014126556471E-3</v>
      </c>
      <c r="M23" s="30"/>
      <c r="N23" s="12"/>
      <c r="O23" s="12"/>
      <c r="P23" s="7">
        <f>+W23-J23</f>
        <v>-79</v>
      </c>
      <c r="Q23" s="12"/>
      <c r="R23" s="30">
        <f>-P23/P$13</f>
        <v>8.2386067368860148E-3</v>
      </c>
      <c r="S23" s="12"/>
      <c r="U23" s="12"/>
      <c r="V23" s="12"/>
      <c r="W23" s="7">
        <v>-160</v>
      </c>
      <c r="X23" s="6"/>
      <c r="Y23" s="30">
        <f>-W23/W$13</f>
        <v>6.8604750878998371E-3</v>
      </c>
      <c r="AA23" s="12"/>
      <c r="AB23" s="12"/>
      <c r="AC23" s="12">
        <f>+AI23-W23</f>
        <v>160</v>
      </c>
      <c r="AD23" s="6"/>
      <c r="AE23" s="30">
        <f>-AC23/AC$13</f>
        <v>6.8604750878998371E-3</v>
      </c>
      <c r="AG23" s="12"/>
      <c r="AH23" s="12"/>
      <c r="AI23" s="7"/>
      <c r="AJ23" s="6"/>
      <c r="AK23" s="30" t="e">
        <f>-AI23/AI$13</f>
        <v>#DIV/0!</v>
      </c>
      <c r="AL23" s="30"/>
      <c r="AM23" s="12"/>
      <c r="AN23" s="12"/>
      <c r="AO23" s="12">
        <f>+AU23-AI23</f>
        <v>0</v>
      </c>
      <c r="AP23" s="6"/>
      <c r="AQ23" s="30" t="e">
        <f>-AO23/AO$13</f>
        <v>#DIV/0!</v>
      </c>
      <c r="AS23" s="12"/>
      <c r="AT23" s="12"/>
      <c r="AU23" s="7"/>
      <c r="AV23" s="6"/>
      <c r="AW23" s="30" t="e">
        <f>-AU23/AU$13</f>
        <v>#DIV/0!</v>
      </c>
    </row>
    <row r="24" spans="1:49" x14ac:dyDescent="0.25">
      <c r="A24" s="4" t="s">
        <v>39</v>
      </c>
      <c r="H24" s="12"/>
      <c r="I24" s="12"/>
      <c r="J24" s="12">
        <v>-2</v>
      </c>
      <c r="K24" s="12"/>
      <c r="L24" s="30">
        <f>J24/J$13</f>
        <v>-1.456346027816209E-4</v>
      </c>
      <c r="M24" s="30"/>
      <c r="N24" s="12"/>
      <c r="O24" s="12"/>
      <c r="P24" s="7">
        <f>+W24-J24</f>
        <v>-36</v>
      </c>
      <c r="Q24" s="12"/>
      <c r="R24" s="30">
        <f>-P24/P$13</f>
        <v>3.7543018041505893E-3</v>
      </c>
      <c r="S24" s="12"/>
      <c r="U24" s="12"/>
      <c r="V24" s="12"/>
      <c r="W24" s="7">
        <f>4-112+70</f>
        <v>-38</v>
      </c>
      <c r="X24" s="6"/>
      <c r="Y24" s="30">
        <f>-W24/W$13</f>
        <v>1.6293628333762112E-3</v>
      </c>
      <c r="AA24" s="12"/>
      <c r="AB24" s="12"/>
      <c r="AC24" s="12">
        <f>+AI24-W24</f>
        <v>38</v>
      </c>
      <c r="AD24" s="6"/>
      <c r="AE24" s="30">
        <f>-AC24/AC$13</f>
        <v>1.6293628333762112E-3</v>
      </c>
      <c r="AG24" s="12"/>
      <c r="AH24" s="12"/>
      <c r="AI24" s="7"/>
      <c r="AJ24" s="6"/>
      <c r="AK24" s="30" t="e">
        <f>-AI24/AI$13</f>
        <v>#DIV/0!</v>
      </c>
      <c r="AL24" s="30"/>
      <c r="AM24" s="12"/>
      <c r="AN24" s="12"/>
      <c r="AO24" s="12">
        <f>+AU24-AI24</f>
        <v>0</v>
      </c>
      <c r="AP24" s="6"/>
      <c r="AQ24" s="30" t="e">
        <f>-AO24/AO$13</f>
        <v>#DIV/0!</v>
      </c>
      <c r="AS24" s="12"/>
      <c r="AT24" s="12"/>
      <c r="AU24" s="7"/>
      <c r="AV24" s="6"/>
      <c r="AW24" s="30" t="e">
        <f>-AU24/AU$13</f>
        <v>#DIV/0!</v>
      </c>
    </row>
    <row r="25" spans="1:49" x14ac:dyDescent="0.25">
      <c r="A25" s="4" t="s">
        <v>27</v>
      </c>
      <c r="H25" s="12"/>
      <c r="J25" s="11">
        <v>400</v>
      </c>
      <c r="K25" s="12"/>
      <c r="L25" s="30">
        <f>J25/J$13</f>
        <v>2.9126920556324182E-2</v>
      </c>
      <c r="M25" s="30"/>
      <c r="N25" s="12"/>
      <c r="P25" s="11">
        <f>+W25-J25</f>
        <v>-11</v>
      </c>
      <c r="Q25" s="12"/>
      <c r="R25" s="30">
        <f>-P25/P$13</f>
        <v>1.1471477734904577E-3</v>
      </c>
      <c r="S25" s="12"/>
      <c r="U25" s="12"/>
      <c r="W25" s="11">
        <v>389</v>
      </c>
      <c r="X25" s="6"/>
      <c r="Y25" s="30">
        <f>W25/W$13</f>
        <v>1.6679530057456479E-2</v>
      </c>
      <c r="AA25" s="12"/>
      <c r="AB25" s="7"/>
      <c r="AC25" s="11">
        <f>+AI25-W25</f>
        <v>-389</v>
      </c>
      <c r="AD25" s="6"/>
      <c r="AE25" s="30">
        <f>AC25/AC$13</f>
        <v>1.6679530057456479E-2</v>
      </c>
      <c r="AG25" s="12"/>
      <c r="AH25" s="7"/>
      <c r="AI25" s="11"/>
      <c r="AJ25" s="6"/>
      <c r="AK25" s="30" t="e">
        <f>AI25/AI$13</f>
        <v>#DIV/0!</v>
      </c>
      <c r="AL25" s="30"/>
      <c r="AM25" s="12"/>
      <c r="AN25" s="7"/>
      <c r="AO25" s="11">
        <f>+AU25-AI25</f>
        <v>0</v>
      </c>
      <c r="AP25" s="6"/>
      <c r="AQ25" s="30" t="e">
        <f>AO25/AO$13</f>
        <v>#DIV/0!</v>
      </c>
      <c r="AS25" s="12"/>
      <c r="AT25" s="7"/>
      <c r="AU25" s="11"/>
      <c r="AV25" s="6"/>
      <c r="AW25" s="30" t="e">
        <f>AU25/AU$13</f>
        <v>#DIV/0!</v>
      </c>
    </row>
    <row r="26" spans="1:49" x14ac:dyDescent="0.25">
      <c r="A26" s="4" t="s">
        <v>7</v>
      </c>
      <c r="H26" s="12"/>
      <c r="J26" s="12"/>
      <c r="K26" s="12"/>
      <c r="L26" s="30"/>
      <c r="M26" s="30"/>
      <c r="P26" s="12"/>
      <c r="Q26" s="12"/>
      <c r="R26" s="30"/>
      <c r="S26" s="12"/>
      <c r="U26" s="12"/>
      <c r="W26" s="12"/>
      <c r="Y26" s="30"/>
      <c r="AB26" s="7"/>
      <c r="AC26" s="12"/>
      <c r="AE26" s="30"/>
      <c r="AG26" s="12"/>
      <c r="AH26" s="7"/>
      <c r="AI26" s="12"/>
      <c r="AK26" s="30"/>
      <c r="AL26" s="30"/>
      <c r="AN26" s="7"/>
      <c r="AO26" s="12"/>
      <c r="AQ26" s="30"/>
      <c r="AS26" s="12"/>
      <c r="AT26" s="7"/>
      <c r="AU26" s="12"/>
      <c r="AW26" s="30"/>
    </row>
    <row r="27" spans="1:49" x14ac:dyDescent="0.25">
      <c r="A27" s="4" t="s">
        <v>7</v>
      </c>
      <c r="B27" s="4" t="s">
        <v>34</v>
      </c>
      <c r="H27" s="7"/>
      <c r="I27" s="6"/>
      <c r="J27" s="7">
        <f>+J16+J18+J19+J21+J25+J23+J24</f>
        <v>969</v>
      </c>
      <c r="L27" s="30">
        <f>J27/J$13</f>
        <v>7.0559965047695336E-2</v>
      </c>
      <c r="M27" s="30"/>
      <c r="O27" s="6"/>
      <c r="P27" s="7">
        <f>+P16+P18+P19+P21+P25+P23+P24</f>
        <v>-974</v>
      </c>
      <c r="R27" s="30">
        <f>-P27/P$13</f>
        <v>0.10157472103451871</v>
      </c>
      <c r="V27" s="6"/>
      <c r="W27" s="7">
        <f>+W16+W18+W19+W21+W25+W23+W24</f>
        <v>-5</v>
      </c>
      <c r="Y27" s="30">
        <f>-W27/W$13</f>
        <v>2.1438984649686991E-4</v>
      </c>
      <c r="AB27" s="6"/>
      <c r="AC27" s="7">
        <f>+AC16+AC18+AC19+AC21+AC25+AC23+AC24</f>
        <v>5</v>
      </c>
      <c r="AE27" s="30">
        <f>AC27/AC$13</f>
        <v>-2.1438984649686991E-4</v>
      </c>
      <c r="AG27" s="7"/>
      <c r="AH27" s="6"/>
      <c r="AI27" s="7">
        <f>+AI16+AI18+AI19+AI21+AI25+AI23+AI24</f>
        <v>0</v>
      </c>
      <c r="AK27" s="30" t="e">
        <f>-AI27/AI$13</f>
        <v>#DIV/0!</v>
      </c>
      <c r="AL27" s="30"/>
      <c r="AN27" s="6"/>
      <c r="AO27" s="7">
        <f>+AO16+AO18+AO19+AO21+AO25+AO23+AO24</f>
        <v>0</v>
      </c>
      <c r="AQ27" s="30" t="e">
        <f>AO27/AO$13</f>
        <v>#DIV/0!</v>
      </c>
      <c r="AS27" s="7"/>
      <c r="AT27" s="6"/>
      <c r="AU27" s="7">
        <f>+AU16+AU18+AU19+AU21+AU25+AU23+AU24</f>
        <v>0</v>
      </c>
      <c r="AW27" s="30" t="e">
        <f>-AU27/AU$13</f>
        <v>#DIV/0!</v>
      </c>
    </row>
    <row r="28" spans="1:49" x14ac:dyDescent="0.25">
      <c r="H28" s="7"/>
      <c r="I28" s="6"/>
      <c r="L28" s="30"/>
      <c r="M28" s="30"/>
      <c r="O28" s="6"/>
      <c r="R28" s="30"/>
      <c r="V28" s="6"/>
      <c r="Y28" s="30"/>
      <c r="AB28" s="6"/>
      <c r="AC28" s="7"/>
      <c r="AE28" s="30"/>
      <c r="AG28" s="7"/>
      <c r="AH28" s="6"/>
      <c r="AI28" s="7"/>
      <c r="AK28" s="30"/>
      <c r="AL28" s="30"/>
      <c r="AN28" s="6"/>
      <c r="AO28" s="7"/>
      <c r="AQ28" s="30"/>
      <c r="AS28" s="7"/>
      <c r="AT28" s="6"/>
      <c r="AU28" s="7"/>
      <c r="AW28" s="30"/>
    </row>
    <row r="29" spans="1:49" hidden="1" x14ac:dyDescent="0.25">
      <c r="B29" s="4" t="s">
        <v>8</v>
      </c>
      <c r="H29" s="12"/>
      <c r="I29" s="12"/>
      <c r="J29" s="11">
        <v>0</v>
      </c>
      <c r="K29" s="12"/>
      <c r="L29" s="30"/>
      <c r="M29" s="30"/>
      <c r="O29" s="12"/>
      <c r="P29" s="11">
        <v>0</v>
      </c>
      <c r="Q29" s="12"/>
      <c r="R29" s="30"/>
      <c r="S29" s="12"/>
      <c r="U29" s="12"/>
      <c r="V29" s="12"/>
      <c r="W29" s="11">
        <v>0</v>
      </c>
      <c r="Y29" s="30"/>
      <c r="AB29" s="12"/>
      <c r="AC29" s="11">
        <v>0</v>
      </c>
      <c r="AE29" s="30"/>
      <c r="AG29" s="12"/>
      <c r="AH29" s="12"/>
      <c r="AI29" s="11">
        <v>0</v>
      </c>
      <c r="AK29" s="30"/>
      <c r="AL29" s="30"/>
      <c r="AN29" s="12"/>
      <c r="AO29" s="11">
        <v>0</v>
      </c>
      <c r="AQ29" s="30"/>
      <c r="AS29" s="12"/>
      <c r="AT29" s="12"/>
      <c r="AU29" s="11">
        <v>0</v>
      </c>
      <c r="AW29" s="30"/>
    </row>
    <row r="30" spans="1:49" hidden="1" x14ac:dyDescent="0.25">
      <c r="C30" s="4" t="s">
        <v>7</v>
      </c>
      <c r="H30" s="7"/>
      <c r="I30" s="12"/>
      <c r="J30" s="39"/>
      <c r="O30" s="12"/>
      <c r="V30" s="12"/>
      <c r="W30" s="39"/>
      <c r="AB30" s="12"/>
      <c r="AC30" s="7"/>
      <c r="AE30" s="28"/>
      <c r="AG30" s="7"/>
      <c r="AH30" s="12"/>
      <c r="AI30" s="39"/>
      <c r="AK30" s="28"/>
      <c r="AL30" s="28"/>
      <c r="AN30" s="12"/>
      <c r="AO30" s="7"/>
      <c r="AQ30" s="28"/>
      <c r="AS30" s="7"/>
      <c r="AT30" s="12"/>
      <c r="AU30" s="39"/>
      <c r="AW30" s="28"/>
    </row>
    <row r="31" spans="1:49" hidden="1" x14ac:dyDescent="0.25">
      <c r="B31" s="4" t="s">
        <v>40</v>
      </c>
      <c r="H31" s="7"/>
      <c r="J31" s="7">
        <f>+J27+J29</f>
        <v>969</v>
      </c>
      <c r="L31" s="30">
        <f>J31/J$13</f>
        <v>7.0559965047695336E-2</v>
      </c>
      <c r="M31" s="30"/>
      <c r="P31" s="7">
        <f>+P27+P29</f>
        <v>-974</v>
      </c>
      <c r="R31" s="30">
        <f>P31/P$13</f>
        <v>-0.10157472103451871</v>
      </c>
      <c r="W31" s="7">
        <f>+W27+W29</f>
        <v>-5</v>
      </c>
      <c r="Y31" s="30">
        <f>W31/W$13</f>
        <v>-2.1438984649686991E-4</v>
      </c>
      <c r="AB31" s="7"/>
      <c r="AC31" s="7">
        <f>+AC27+AC29</f>
        <v>5</v>
      </c>
      <c r="AE31" s="30">
        <f>AC31/AC$13</f>
        <v>-2.1438984649686991E-4</v>
      </c>
      <c r="AG31" s="7"/>
      <c r="AH31" s="7"/>
      <c r="AI31" s="7">
        <f>+AI27+AI29</f>
        <v>0</v>
      </c>
      <c r="AK31" s="30" t="e">
        <f>AI31/AI$13</f>
        <v>#DIV/0!</v>
      </c>
      <c r="AL31" s="30"/>
      <c r="AN31" s="7"/>
      <c r="AO31" s="7">
        <f>+AO27+AO29</f>
        <v>0</v>
      </c>
      <c r="AQ31" s="30" t="e">
        <f>AO31/AO$13</f>
        <v>#DIV/0!</v>
      </c>
      <c r="AS31" s="7"/>
      <c r="AT31" s="7"/>
      <c r="AU31" s="7">
        <f>+AU27+AU29</f>
        <v>0</v>
      </c>
      <c r="AW31" s="30" t="e">
        <f>AU31/AU$13</f>
        <v>#DIV/0!</v>
      </c>
    </row>
    <row r="32" spans="1:49" hidden="1" x14ac:dyDescent="0.25">
      <c r="H32" s="7"/>
      <c r="AB32" s="7"/>
      <c r="AC32" s="7"/>
      <c r="AE32" s="28"/>
      <c r="AG32" s="7"/>
      <c r="AH32" s="7"/>
      <c r="AI32" s="7"/>
      <c r="AK32" s="28"/>
      <c r="AL32" s="28"/>
      <c r="AN32" s="7"/>
      <c r="AO32" s="7"/>
      <c r="AQ32" s="28"/>
      <c r="AS32" s="7"/>
      <c r="AT32" s="7"/>
      <c r="AU32" s="7"/>
      <c r="AW32" s="28"/>
    </row>
    <row r="33" spans="1:49" x14ac:dyDescent="0.25">
      <c r="B33" s="4" t="s">
        <v>43</v>
      </c>
      <c r="H33" s="7"/>
      <c r="J33" s="7">
        <v>0</v>
      </c>
      <c r="P33" s="7">
        <f>+W33-J33</f>
        <v>0</v>
      </c>
      <c r="AB33" s="7"/>
      <c r="AC33" s="12">
        <f>+AI33-W33</f>
        <v>0</v>
      </c>
      <c r="AE33" s="28"/>
      <c r="AG33" s="7"/>
      <c r="AH33" s="7"/>
      <c r="AI33" s="7"/>
      <c r="AK33" s="28"/>
      <c r="AL33" s="28"/>
      <c r="AN33" s="7"/>
      <c r="AO33" s="12">
        <f>+AU33-AI33</f>
        <v>0</v>
      </c>
      <c r="AQ33" s="28"/>
      <c r="AS33" s="7"/>
      <c r="AT33" s="7"/>
      <c r="AU33" s="7"/>
      <c r="AW33" s="28"/>
    </row>
    <row r="34" spans="1:49" x14ac:dyDescent="0.25">
      <c r="B34" s="4" t="s">
        <v>32</v>
      </c>
      <c r="H34" s="7"/>
      <c r="J34" s="7">
        <v>11</v>
      </c>
      <c r="L34" s="30">
        <f>J34/J$13</f>
        <v>8.0099031529891503E-4</v>
      </c>
      <c r="M34" s="30"/>
      <c r="N34" s="7"/>
      <c r="P34" s="7">
        <f>+W34-J34</f>
        <v>-28</v>
      </c>
      <c r="R34" s="30">
        <f>-P34/P$13</f>
        <v>2.9200125143393472E-3</v>
      </c>
      <c r="W34" s="7">
        <f>270-287</f>
        <v>-17</v>
      </c>
      <c r="Y34" s="30">
        <f>-W34/W$13</f>
        <v>7.2892547808935766E-4</v>
      </c>
      <c r="AA34" s="7"/>
      <c r="AB34" s="7"/>
      <c r="AC34" s="12">
        <f>+AI34-W34</f>
        <v>17</v>
      </c>
      <c r="AE34" s="30">
        <f>AC34/AC$13</f>
        <v>-7.2892547808935766E-4</v>
      </c>
      <c r="AG34" s="7"/>
      <c r="AH34" s="7"/>
      <c r="AI34" s="7"/>
      <c r="AK34" s="30" t="e">
        <f>-AI34/AI$13</f>
        <v>#DIV/0!</v>
      </c>
      <c r="AL34" s="30"/>
      <c r="AM34" s="7"/>
      <c r="AN34" s="7"/>
      <c r="AO34" s="12">
        <f>+AU34-AI34</f>
        <v>0</v>
      </c>
      <c r="AQ34" s="30" t="e">
        <f>AO34/AO$13</f>
        <v>#DIV/0!</v>
      </c>
      <c r="AS34" s="7"/>
      <c r="AT34" s="7"/>
      <c r="AU34" s="7"/>
      <c r="AW34" s="30" t="e">
        <f>-AU34/AU$13</f>
        <v>#DIV/0!</v>
      </c>
    </row>
    <row r="35" spans="1:49" x14ac:dyDescent="0.25">
      <c r="B35" s="4" t="s">
        <v>42</v>
      </c>
      <c r="H35" s="7"/>
      <c r="J35" s="7">
        <v>-61</v>
      </c>
      <c r="P35" s="7">
        <f>+W35-J35</f>
        <v>0</v>
      </c>
      <c r="W35" s="7">
        <f>-61</f>
        <v>-61</v>
      </c>
      <c r="Y35" s="30">
        <f>-W35/W$13</f>
        <v>2.6155561272618129E-3</v>
      </c>
      <c r="AB35" s="7"/>
      <c r="AC35" s="12">
        <f>+AI35-W35</f>
        <v>61</v>
      </c>
      <c r="AE35" s="30">
        <f>-AC35/AC$13</f>
        <v>2.6155561272618129E-3</v>
      </c>
      <c r="AG35" s="7"/>
      <c r="AH35" s="7"/>
      <c r="AI35" s="7"/>
      <c r="AK35" s="30" t="e">
        <f>-AI35/AI$13</f>
        <v>#DIV/0!</v>
      </c>
      <c r="AL35" s="30"/>
      <c r="AN35" s="7"/>
      <c r="AO35" s="12">
        <f>+AU35-AI35</f>
        <v>0</v>
      </c>
      <c r="AQ35" s="30" t="e">
        <f>-AO35/AO$13</f>
        <v>#DIV/0!</v>
      </c>
      <c r="AS35" s="7"/>
      <c r="AT35" s="7"/>
      <c r="AU35" s="7"/>
      <c r="AW35" s="30" t="e">
        <f>-AU35/AU$13</f>
        <v>#DIV/0!</v>
      </c>
    </row>
    <row r="36" spans="1:49" x14ac:dyDescent="0.25">
      <c r="H36" s="12"/>
      <c r="J36" s="11"/>
      <c r="L36" s="30"/>
      <c r="M36" s="30"/>
      <c r="N36" s="12"/>
      <c r="P36" s="11"/>
      <c r="R36" s="30"/>
      <c r="U36" s="12"/>
      <c r="W36" s="11"/>
      <c r="Y36" s="30"/>
      <c r="AA36" s="12"/>
      <c r="AB36" s="7"/>
      <c r="AC36" s="11"/>
      <c r="AE36" s="30"/>
      <c r="AG36" s="12"/>
      <c r="AH36" s="7"/>
      <c r="AI36" s="11"/>
      <c r="AK36" s="30"/>
      <c r="AL36" s="30"/>
      <c r="AM36" s="12"/>
      <c r="AN36" s="7"/>
      <c r="AO36" s="11"/>
      <c r="AQ36" s="30"/>
      <c r="AS36" s="12"/>
      <c r="AT36" s="7"/>
      <c r="AU36" s="11"/>
      <c r="AW36" s="30"/>
    </row>
    <row r="37" spans="1:49" x14ac:dyDescent="0.25">
      <c r="B37"/>
      <c r="H37" s="7"/>
      <c r="J37" s="12"/>
      <c r="W37" s="12"/>
      <c r="AB37" s="7"/>
      <c r="AC37" s="7"/>
      <c r="AE37" s="28"/>
      <c r="AG37" s="7"/>
      <c r="AH37" s="7"/>
      <c r="AI37" s="12"/>
      <c r="AK37" s="28"/>
      <c r="AL37" s="28"/>
      <c r="AN37" s="7"/>
      <c r="AO37" s="7"/>
      <c r="AQ37" s="28"/>
      <c r="AS37" s="7"/>
      <c r="AT37" s="7"/>
      <c r="AU37" s="12"/>
      <c r="AW37" s="28"/>
    </row>
    <row r="38" spans="1:49" x14ac:dyDescent="0.25">
      <c r="B38" s="4" t="s">
        <v>9</v>
      </c>
      <c r="H38" s="7"/>
      <c r="J38" s="7">
        <f>+J31+J34+J35+J33</f>
        <v>919</v>
      </c>
      <c r="L38" s="30">
        <f>J38/J$13</f>
        <v>6.6919099978154803E-2</v>
      </c>
      <c r="M38" s="30"/>
      <c r="P38" s="7">
        <f>+P31+P34+P35+P33</f>
        <v>-1002</v>
      </c>
      <c r="R38" s="30">
        <f>-P38/P$13</f>
        <v>0.10449473354885806</v>
      </c>
      <c r="W38" s="7">
        <f>+W31+W34+W35+W33</f>
        <v>-83</v>
      </c>
      <c r="Y38" s="30">
        <f>-W38/W$13</f>
        <v>3.5588714518480407E-3</v>
      </c>
      <c r="AB38" s="7"/>
      <c r="AC38" s="7">
        <f>+AC31+AC34+AC35+AC33</f>
        <v>83</v>
      </c>
      <c r="AE38" s="30">
        <f>AC38/AC$13</f>
        <v>-3.5588714518480407E-3</v>
      </c>
      <c r="AG38" s="7"/>
      <c r="AH38" s="7"/>
      <c r="AI38" s="7">
        <f>+AI31+AI34+AI35+AI33</f>
        <v>0</v>
      </c>
      <c r="AK38" s="30" t="e">
        <f>-AI38/AI$13</f>
        <v>#DIV/0!</v>
      </c>
      <c r="AL38" s="30"/>
      <c r="AN38" s="7"/>
      <c r="AO38" s="7">
        <f>+AO31+AO34+AO35+AO33</f>
        <v>0</v>
      </c>
      <c r="AQ38" s="30" t="e">
        <f>AO38/AO$13</f>
        <v>#DIV/0!</v>
      </c>
      <c r="AS38" s="7"/>
      <c r="AT38" s="7"/>
      <c r="AU38" s="7">
        <f>+AU31+AU34+AU35+AU33</f>
        <v>0</v>
      </c>
      <c r="AW38" s="30" t="e">
        <f>-AU38/AU$13</f>
        <v>#DIV/0!</v>
      </c>
    </row>
    <row r="39" spans="1:49" x14ac:dyDescent="0.25">
      <c r="A39" s="10" t="s">
        <v>7</v>
      </c>
      <c r="H39" s="7"/>
      <c r="AB39" s="7"/>
      <c r="AC39" s="7"/>
      <c r="AE39" s="28"/>
      <c r="AG39" s="7"/>
      <c r="AH39" s="7"/>
      <c r="AI39" s="7"/>
      <c r="AK39" s="28"/>
      <c r="AL39" s="28"/>
      <c r="AN39" s="7"/>
      <c r="AO39" s="7"/>
      <c r="AQ39" s="28"/>
      <c r="AS39" s="7"/>
      <c r="AT39" s="7"/>
      <c r="AU39" s="7"/>
      <c r="AW39" s="28"/>
    </row>
    <row r="40" spans="1:49" x14ac:dyDescent="0.25">
      <c r="A40" s="4" t="s">
        <v>69</v>
      </c>
      <c r="H40" s="7"/>
      <c r="J40" s="4"/>
      <c r="K40" s="4"/>
      <c r="P40" s="7">
        <f>+W40-J40</f>
        <v>426</v>
      </c>
      <c r="Q40" s="4"/>
      <c r="R40" s="30">
        <f>P40/P$13</f>
        <v>4.4425904682448641E-2</v>
      </c>
      <c r="W40" s="4">
        <f>216+180+30</f>
        <v>426</v>
      </c>
      <c r="Y40" s="30">
        <f>W40/W$13</f>
        <v>1.8266014921533315E-2</v>
      </c>
      <c r="AB40" s="7"/>
      <c r="AC40" s="12">
        <f>+AI40-W40</f>
        <v>-426</v>
      </c>
      <c r="AE40" s="28"/>
      <c r="AG40" s="7"/>
      <c r="AH40" s="7"/>
      <c r="AK40" s="30" t="e">
        <f>AI40/AI$13</f>
        <v>#DIV/0!</v>
      </c>
      <c r="AL40" s="30"/>
      <c r="AN40" s="7"/>
      <c r="AO40" s="12">
        <f>+AU40-AI40</f>
        <v>0</v>
      </c>
      <c r="AQ40" s="28"/>
      <c r="AS40" s="7"/>
      <c r="AT40" s="7"/>
      <c r="AW40" s="30" t="e">
        <f>AU40/AU$13</f>
        <v>#DIV/0!</v>
      </c>
    </row>
    <row r="41" spans="1:49" x14ac:dyDescent="0.25">
      <c r="A41" s="4" t="s">
        <v>31</v>
      </c>
      <c r="H41" s="7"/>
      <c r="J41" s="11">
        <v>-591</v>
      </c>
      <c r="K41" s="12"/>
      <c r="L41" s="30">
        <f>-J41/J$13</f>
        <v>4.3035025121968981E-2</v>
      </c>
      <c r="M41" s="30"/>
      <c r="P41" s="11">
        <f>+W41-J41</f>
        <v>460</v>
      </c>
      <c r="Q41" s="12"/>
      <c r="R41" s="30">
        <f>P41/P$13</f>
        <v>4.7971634164146418E-2</v>
      </c>
      <c r="U41" s="47"/>
      <c r="W41" s="11">
        <v>-131</v>
      </c>
      <c r="Y41" s="30">
        <f>-W41/W$13</f>
        <v>5.6170139782179915E-3</v>
      </c>
      <c r="AB41" s="7"/>
      <c r="AC41" s="11">
        <f>+AI41-W41</f>
        <v>131</v>
      </c>
      <c r="AE41" s="30">
        <f>-AC41/AC$13</f>
        <v>5.6170139782179915E-3</v>
      </c>
      <c r="AG41" s="47"/>
      <c r="AH41" s="7"/>
      <c r="AI41" s="11"/>
      <c r="AK41" s="30" t="e">
        <f>-AI41/AI$13</f>
        <v>#DIV/0!</v>
      </c>
      <c r="AL41" s="30"/>
      <c r="AN41" s="7"/>
      <c r="AO41" s="11">
        <f>+AU41-AI41</f>
        <v>0</v>
      </c>
      <c r="AQ41" s="30" t="e">
        <f>-AO41/AO$13</f>
        <v>#DIV/0!</v>
      </c>
      <c r="AS41" s="47"/>
      <c r="AT41" s="7"/>
      <c r="AU41" s="11"/>
      <c r="AW41" s="30" t="e">
        <f>-AU41/AU$13</f>
        <v>#DIV/0!</v>
      </c>
    </row>
    <row r="42" spans="1:49" x14ac:dyDescent="0.25">
      <c r="H42" s="7"/>
      <c r="J42" s="12"/>
      <c r="K42" s="12"/>
      <c r="L42" s="30"/>
      <c r="M42" s="30"/>
      <c r="P42" s="12"/>
      <c r="Q42" s="12"/>
      <c r="R42" s="30"/>
      <c r="W42" s="12"/>
      <c r="Y42" s="30"/>
      <c r="AB42" s="7"/>
      <c r="AC42" s="12"/>
      <c r="AE42" s="30"/>
      <c r="AG42" s="7"/>
      <c r="AH42" s="7"/>
      <c r="AI42" s="12"/>
      <c r="AK42" s="30"/>
      <c r="AL42" s="30"/>
      <c r="AN42" s="7"/>
      <c r="AO42" s="12"/>
      <c r="AQ42" s="30"/>
      <c r="AS42" s="7"/>
      <c r="AT42" s="7"/>
      <c r="AU42" s="12"/>
      <c r="AW42" s="30"/>
    </row>
    <row r="43" spans="1:49" ht="16.5" thickBot="1" x14ac:dyDescent="0.3">
      <c r="B43" s="4" t="s">
        <v>16</v>
      </c>
      <c r="H43" s="12"/>
      <c r="I43" s="12"/>
      <c r="J43" s="15">
        <f>+J38+J41</f>
        <v>328</v>
      </c>
      <c r="K43" s="12"/>
      <c r="L43" s="30">
        <f>J43/J$13</f>
        <v>2.3884074856185829E-2</v>
      </c>
      <c r="M43" s="30"/>
      <c r="O43" s="12"/>
      <c r="P43" s="15">
        <f>+P38+P41+P40</f>
        <v>-116</v>
      </c>
      <c r="Q43" s="12"/>
      <c r="R43" s="30">
        <f>-P43/P$13</f>
        <v>1.209719470226301E-2</v>
      </c>
      <c r="S43" s="12"/>
      <c r="U43" s="12"/>
      <c r="V43" s="12"/>
      <c r="W43" s="15">
        <f>+W38+W41+W40</f>
        <v>212</v>
      </c>
      <c r="Y43" s="30">
        <f>W43/W$13</f>
        <v>9.0901294914672841E-3</v>
      </c>
      <c r="AB43" s="12"/>
      <c r="AC43" s="15">
        <f>+AC38+AC41+AC40</f>
        <v>-212</v>
      </c>
      <c r="AE43" s="30">
        <f>AC43/AC$13</f>
        <v>9.0901294914672841E-3</v>
      </c>
      <c r="AG43" s="12"/>
      <c r="AH43" s="12"/>
      <c r="AI43" s="15">
        <f>+AI38+AI41+AI40</f>
        <v>0</v>
      </c>
      <c r="AK43" s="30" t="e">
        <f>AI43/AI$13</f>
        <v>#DIV/0!</v>
      </c>
      <c r="AL43" s="30"/>
      <c r="AN43" s="12"/>
      <c r="AO43" s="15">
        <f>+AO38+AO41+AO40</f>
        <v>0</v>
      </c>
      <c r="AQ43" s="30" t="e">
        <f>AO43/AO$13</f>
        <v>#DIV/0!</v>
      </c>
      <c r="AS43" s="12"/>
      <c r="AT43" s="12"/>
      <c r="AU43" s="15">
        <f>+AU38+AU41+AU40</f>
        <v>0</v>
      </c>
      <c r="AW43" s="30" t="e">
        <f>AU43/AU$13</f>
        <v>#DIV/0!</v>
      </c>
    </row>
    <row r="44" spans="1:49" ht="16.5" thickTop="1" x14ac:dyDescent="0.25">
      <c r="H44" s="12"/>
      <c r="I44" s="12"/>
      <c r="J44" s="12"/>
      <c r="K44" s="12"/>
      <c r="L44" s="30"/>
      <c r="M44" s="30"/>
      <c r="O44" s="12"/>
      <c r="P44" s="12"/>
      <c r="Q44" s="12"/>
      <c r="R44" s="30"/>
      <c r="S44" s="12"/>
      <c r="U44" s="12"/>
      <c r="V44" s="12"/>
      <c r="W44" s="12"/>
      <c r="Y44" s="30"/>
      <c r="AA44" s="12"/>
      <c r="AB44" s="12"/>
      <c r="AC44" s="12"/>
      <c r="AE44" s="30"/>
      <c r="AG44" s="12"/>
      <c r="AH44" s="12"/>
      <c r="AI44" s="12"/>
      <c r="AK44" s="30"/>
      <c r="AL44" s="30"/>
      <c r="AM44" s="12"/>
      <c r="AN44" s="12"/>
      <c r="AO44" s="12"/>
      <c r="AQ44" s="30"/>
      <c r="AS44" s="12"/>
      <c r="AT44" s="12"/>
      <c r="AU44" s="12"/>
      <c r="AW44" s="30"/>
    </row>
    <row r="45" spans="1:49" x14ac:dyDescent="0.25">
      <c r="A45" s="4" t="s">
        <v>29</v>
      </c>
      <c r="H45" s="6"/>
      <c r="I45" s="12"/>
      <c r="J45" s="6"/>
      <c r="K45" s="6"/>
      <c r="O45" s="12"/>
      <c r="P45" s="6"/>
      <c r="Q45" s="6"/>
      <c r="S45" s="6"/>
      <c r="U45" s="6"/>
      <c r="V45" s="12"/>
      <c r="W45" s="6"/>
      <c r="AA45" s="6"/>
      <c r="AB45" s="12"/>
      <c r="AC45" s="6"/>
      <c r="AE45" s="28"/>
      <c r="AG45" s="6"/>
      <c r="AH45" s="12"/>
      <c r="AI45" s="6"/>
      <c r="AK45" s="28"/>
      <c r="AL45" s="28"/>
      <c r="AM45" s="6"/>
      <c r="AN45" s="12"/>
      <c r="AO45" s="6"/>
      <c r="AQ45" s="28"/>
      <c r="AS45" s="6"/>
      <c r="AT45" s="12"/>
      <c r="AU45" s="6"/>
      <c r="AW45" s="28"/>
    </row>
    <row r="46" spans="1:49" x14ac:dyDescent="0.25">
      <c r="H46" s="6"/>
      <c r="I46" s="12"/>
      <c r="J46" s="6"/>
      <c r="K46" s="6"/>
      <c r="O46" s="12"/>
      <c r="P46" s="6"/>
      <c r="Q46" s="6"/>
      <c r="S46" s="6"/>
      <c r="U46" s="6"/>
      <c r="V46" s="12"/>
      <c r="W46" s="6"/>
      <c r="AA46" s="6"/>
      <c r="AB46" s="12"/>
      <c r="AC46" s="6"/>
      <c r="AE46" s="28"/>
      <c r="AG46" s="6"/>
      <c r="AH46" s="12"/>
      <c r="AI46" s="6"/>
      <c r="AK46" s="28"/>
      <c r="AL46" s="28"/>
      <c r="AM46" s="6"/>
      <c r="AN46" s="12"/>
      <c r="AO46" s="6"/>
      <c r="AQ46" s="28"/>
      <c r="AS46" s="6"/>
      <c r="AT46" s="12"/>
      <c r="AU46" s="6"/>
      <c r="AW46" s="28"/>
    </row>
    <row r="47" spans="1:49" ht="16.5" thickBot="1" x14ac:dyDescent="0.3">
      <c r="B47" s="4" t="s">
        <v>11</v>
      </c>
      <c r="H47" s="25"/>
      <c r="I47" s="12"/>
      <c r="J47" s="16">
        <f>+J43*1000/$J$54</f>
        <v>5.2903225806451612E-2</v>
      </c>
      <c r="K47" s="25"/>
      <c r="L47" s="30"/>
      <c r="M47" s="30"/>
      <c r="O47" s="12"/>
      <c r="P47" s="16">
        <f>+P43/P54*1000</f>
        <v>-1.870967741935484E-2</v>
      </c>
      <c r="Q47" s="25"/>
      <c r="R47" s="30"/>
      <c r="S47" s="25"/>
      <c r="U47" s="25"/>
      <c r="V47" s="12"/>
      <c r="W47" s="16">
        <f>+W43*1000/$W$54</f>
        <v>3.4193548387096775E-2</v>
      </c>
      <c r="Y47" s="30"/>
      <c r="AA47" s="25"/>
      <c r="AB47" s="12"/>
      <c r="AC47" s="16">
        <f>+AC43*1000/AC54</f>
        <v>-3.4193548387096775E-2</v>
      </c>
      <c r="AE47" s="30"/>
      <c r="AG47" s="25"/>
      <c r="AH47" s="12"/>
      <c r="AI47" s="16">
        <f>+AI43*1000/AI54</f>
        <v>0</v>
      </c>
      <c r="AK47" s="30"/>
      <c r="AL47" s="30"/>
      <c r="AM47" s="25"/>
      <c r="AN47" s="12"/>
      <c r="AO47" s="16">
        <f>+AO43*1000/AO54</f>
        <v>0</v>
      </c>
      <c r="AQ47" s="30"/>
      <c r="AS47" s="25"/>
      <c r="AT47" s="12"/>
      <c r="AU47" s="16">
        <f>+AU43*1000/AU54</f>
        <v>0</v>
      </c>
      <c r="AW47" s="30"/>
    </row>
    <row r="48" spans="1:49" ht="16.5" thickTop="1" x14ac:dyDescent="0.25">
      <c r="A48"/>
      <c r="H48" s="6"/>
      <c r="I48" s="12"/>
      <c r="J48" s="6"/>
      <c r="K48" s="6"/>
      <c r="O48" s="12"/>
      <c r="P48" s="6"/>
      <c r="Q48" s="6"/>
      <c r="S48" s="6"/>
      <c r="U48" s="6"/>
      <c r="V48" s="12"/>
      <c r="W48" s="6"/>
      <c r="AA48" s="6"/>
      <c r="AB48" s="12"/>
      <c r="AC48" s="6"/>
      <c r="AE48" s="28"/>
      <c r="AG48" s="6"/>
      <c r="AH48" s="12"/>
      <c r="AI48" s="6"/>
      <c r="AK48" s="28"/>
      <c r="AL48" s="28"/>
      <c r="AM48" s="6"/>
      <c r="AN48" s="12"/>
      <c r="AO48" s="6"/>
      <c r="AQ48" s="28"/>
      <c r="AS48" s="6"/>
      <c r="AT48" s="12"/>
      <c r="AU48" s="6"/>
      <c r="AW48" s="28"/>
    </row>
    <row r="49" spans="1:49" ht="16.5" thickBot="1" x14ac:dyDescent="0.3">
      <c r="B49" s="4" t="s">
        <v>12</v>
      </c>
      <c r="H49" s="25"/>
      <c r="I49" s="12"/>
      <c r="J49" s="24">
        <f>+J43*1000/$J$56</f>
        <v>5.2903225806451612E-2</v>
      </c>
      <c r="K49" s="33"/>
      <c r="L49" s="30"/>
      <c r="M49" s="30"/>
      <c r="O49" s="12"/>
      <c r="P49" s="24">
        <f>+P43/P56*1000</f>
        <v>-1.870967741935484E-2</v>
      </c>
      <c r="Q49" s="33"/>
      <c r="R49" s="30"/>
      <c r="S49" s="25"/>
      <c r="U49" s="25"/>
      <c r="V49" s="12"/>
      <c r="W49" s="24">
        <f>+W43*1000/$W$56</f>
        <v>3.4193548387096775E-2</v>
      </c>
      <c r="Y49" s="30"/>
      <c r="AA49" s="25"/>
      <c r="AB49" s="12"/>
      <c r="AC49" s="24">
        <f>+AC43*1000/AC56</f>
        <v>-3.4193548387096775E-2</v>
      </c>
      <c r="AE49" s="30"/>
      <c r="AG49" s="25"/>
      <c r="AH49" s="12"/>
      <c r="AI49" s="24">
        <f>+AI43*1000/AI56</f>
        <v>0</v>
      </c>
      <c r="AK49" s="30"/>
      <c r="AL49" s="30"/>
      <c r="AM49" s="25"/>
      <c r="AN49" s="12"/>
      <c r="AO49" s="24">
        <f>+AO43*1000/AO56</f>
        <v>0</v>
      </c>
      <c r="AQ49" s="30"/>
      <c r="AS49" s="25"/>
      <c r="AT49" s="12"/>
      <c r="AU49" s="24">
        <f>+AU43*1000/AU56</f>
        <v>0</v>
      </c>
      <c r="AW49" s="30"/>
    </row>
    <row r="50" spans="1:49" ht="16.5" thickTop="1" x14ac:dyDescent="0.25">
      <c r="H50" s="6"/>
      <c r="I50" s="12"/>
      <c r="J50" s="6"/>
      <c r="K50" s="6"/>
      <c r="O50" s="12"/>
      <c r="P50" s="6"/>
      <c r="Q50" s="6"/>
      <c r="S50" s="6"/>
      <c r="U50" s="6"/>
      <c r="V50" s="12"/>
      <c r="W50" s="6"/>
      <c r="AA50" s="6"/>
      <c r="AB50" s="12"/>
      <c r="AC50" s="6"/>
      <c r="AE50" s="28"/>
      <c r="AM50" s="6"/>
      <c r="AN50" s="12"/>
      <c r="AO50" s="6"/>
      <c r="AQ50" s="28"/>
    </row>
    <row r="51" spans="1:49" x14ac:dyDescent="0.25">
      <c r="A51" s="4" t="s">
        <v>10</v>
      </c>
      <c r="H51" s="6"/>
      <c r="I51" s="12"/>
      <c r="J51" s="6"/>
      <c r="K51" s="6"/>
      <c r="O51" s="12"/>
      <c r="P51" s="6"/>
      <c r="Q51" s="6"/>
      <c r="S51" s="6"/>
      <c r="U51" s="6"/>
      <c r="V51" s="12"/>
      <c r="W51" s="6"/>
      <c r="AA51" s="6"/>
      <c r="AB51" s="12"/>
      <c r="AC51" s="6"/>
      <c r="AE51" s="28"/>
      <c r="AM51" s="6"/>
      <c r="AN51" s="12"/>
      <c r="AO51" s="6"/>
      <c r="AQ51" s="28"/>
    </row>
    <row r="52" spans="1:49" x14ac:dyDescent="0.25">
      <c r="A52" s="4" t="s">
        <v>17</v>
      </c>
      <c r="H52"/>
      <c r="I52"/>
      <c r="J52"/>
      <c r="K52"/>
      <c r="L52" s="43"/>
      <c r="M52" s="43"/>
      <c r="O52"/>
      <c r="P52"/>
      <c r="Q52"/>
      <c r="R52" s="43"/>
      <c r="S52"/>
      <c r="U52"/>
      <c r="V52"/>
      <c r="W52"/>
      <c r="Y52" s="43"/>
      <c r="AA52"/>
      <c r="AB52"/>
      <c r="AC52"/>
      <c r="AE52" s="43"/>
      <c r="AM52"/>
      <c r="AN52"/>
      <c r="AO52"/>
      <c r="AQ52" s="43"/>
    </row>
    <row r="53" spans="1:49" x14ac:dyDescent="0.25">
      <c r="H53" s="6"/>
      <c r="I53" s="12"/>
      <c r="J53" s="6"/>
      <c r="K53" s="6"/>
      <c r="O53" s="12"/>
      <c r="P53" s="6"/>
      <c r="Q53" s="6"/>
      <c r="S53" s="6"/>
      <c r="U53" s="6"/>
      <c r="V53" s="12"/>
      <c r="W53" s="6"/>
      <c r="AA53" s="6"/>
      <c r="AB53" s="12"/>
      <c r="AC53" s="6"/>
      <c r="AE53" s="28"/>
      <c r="AM53" s="6"/>
      <c r="AN53" s="12"/>
      <c r="AO53" s="6"/>
      <c r="AQ53" s="28"/>
    </row>
    <row r="54" spans="1:49" ht="16.5" thickBot="1" x14ac:dyDescent="0.3">
      <c r="B54" s="4" t="s">
        <v>11</v>
      </c>
      <c r="H54" s="13"/>
      <c r="I54" s="12"/>
      <c r="J54" s="22">
        <v>6200000</v>
      </c>
      <c r="K54" s="34"/>
      <c r="L54" s="30"/>
      <c r="M54" s="30"/>
      <c r="O54" s="12"/>
      <c r="P54" s="22">
        <v>6200000</v>
      </c>
      <c r="Q54" s="34"/>
      <c r="R54" s="30"/>
      <c r="S54" s="13"/>
      <c r="U54" s="13"/>
      <c r="V54" s="12"/>
      <c r="W54" s="22">
        <v>6200000</v>
      </c>
      <c r="Y54" s="30"/>
      <c r="AA54" s="13"/>
      <c r="AB54" s="12"/>
      <c r="AC54" s="22">
        <v>6200000</v>
      </c>
      <c r="AE54" s="30"/>
      <c r="AI54" s="22">
        <f>+AC54</f>
        <v>6200000</v>
      </c>
      <c r="AM54" s="13"/>
      <c r="AN54" s="12"/>
      <c r="AO54" s="22">
        <v>6200000</v>
      </c>
      <c r="AQ54" s="30"/>
      <c r="AU54" s="22">
        <f>+AO54</f>
        <v>6200000</v>
      </c>
    </row>
    <row r="55" spans="1:49" ht="16.5" thickTop="1" x14ac:dyDescent="0.25">
      <c r="H55" s="6"/>
      <c r="I55" s="12"/>
      <c r="J55" s="6"/>
      <c r="K55" s="6"/>
      <c r="O55" s="12"/>
      <c r="P55" s="6"/>
      <c r="Q55" s="6"/>
      <c r="S55" s="6"/>
      <c r="U55" s="6"/>
      <c r="V55" s="12"/>
      <c r="W55" s="6"/>
      <c r="AA55" s="6"/>
      <c r="AB55" s="12"/>
      <c r="AC55" s="6"/>
      <c r="AE55" s="28"/>
      <c r="AI55" s="6"/>
      <c r="AM55" s="6"/>
      <c r="AN55" s="12"/>
      <c r="AO55" s="6"/>
      <c r="AQ55" s="28"/>
      <c r="AU55" s="6"/>
    </row>
    <row r="56" spans="1:49" ht="16.5" thickBot="1" x14ac:dyDescent="0.3">
      <c r="B56" s="4" t="s">
        <v>12</v>
      </c>
      <c r="H56" s="13"/>
      <c r="I56"/>
      <c r="J56" s="22">
        <v>6200000</v>
      </c>
      <c r="K56" s="34"/>
      <c r="L56" s="30"/>
      <c r="M56" s="30"/>
      <c r="O56"/>
      <c r="P56" s="22">
        <v>6200000</v>
      </c>
      <c r="Q56" s="34"/>
      <c r="R56" s="30"/>
      <c r="S56" s="13"/>
      <c r="U56" s="13"/>
      <c r="V56"/>
      <c r="W56" s="22">
        <v>6200000</v>
      </c>
      <c r="Y56" s="30"/>
      <c r="AA56" s="13"/>
      <c r="AB56"/>
      <c r="AC56" s="22">
        <v>6200000</v>
      </c>
      <c r="AE56" s="30"/>
      <c r="AI56" s="22">
        <f>+AC56</f>
        <v>6200000</v>
      </c>
      <c r="AM56" s="13"/>
      <c r="AN56"/>
      <c r="AO56" s="22">
        <v>6200000</v>
      </c>
      <c r="AQ56" s="30"/>
      <c r="AU56" s="22">
        <f>+AO56</f>
        <v>6200000</v>
      </c>
    </row>
    <row r="57" spans="1:49" ht="16.5" thickTop="1" x14ac:dyDescent="0.25">
      <c r="B57" s="4" t="s">
        <v>7</v>
      </c>
      <c r="C57" s="21"/>
      <c r="D57" s="21"/>
      <c r="E57" s="21"/>
      <c r="F57" s="21"/>
      <c r="G57" s="21"/>
      <c r="H57" s="21"/>
      <c r="I57" s="12"/>
      <c r="J57" s="13"/>
      <c r="K57" s="13"/>
      <c r="L57" s="30"/>
      <c r="M57" s="30"/>
      <c r="N57" s="21"/>
      <c r="O57" s="12"/>
      <c r="P57" s="13"/>
      <c r="Q57" s="13"/>
      <c r="R57" s="30"/>
      <c r="S57" s="13"/>
      <c r="U57" s="13"/>
      <c r="V57" s="12"/>
      <c r="W57" s="6"/>
      <c r="Y57" s="30"/>
    </row>
    <row r="58" spans="1:49" x14ac:dyDescent="0.25">
      <c r="A58" s="23" t="s">
        <v>13</v>
      </c>
      <c r="I58" s="12"/>
      <c r="J58" s="12"/>
      <c r="K58" s="12"/>
      <c r="L58" s="30"/>
      <c r="M58" s="30"/>
      <c r="O58" s="12"/>
      <c r="P58" s="12"/>
      <c r="Q58" s="12"/>
      <c r="R58" s="30"/>
      <c r="S58" s="12"/>
      <c r="U58" s="12"/>
      <c r="V58" s="12"/>
      <c r="W58" s="12"/>
      <c r="Y58" s="30"/>
    </row>
  </sheetData>
  <mergeCells count="20">
    <mergeCell ref="AM7:AO7"/>
    <mergeCell ref="AS7:AU7"/>
    <mergeCell ref="AM8:AO8"/>
    <mergeCell ref="AS8:AU8"/>
    <mergeCell ref="U6:W6"/>
    <mergeCell ref="A4:AK4"/>
    <mergeCell ref="A3:AK3"/>
    <mergeCell ref="A2:AK2"/>
    <mergeCell ref="H9:J9"/>
    <mergeCell ref="N9:P9"/>
    <mergeCell ref="U7:W7"/>
    <mergeCell ref="H8:J8"/>
    <mergeCell ref="N8:P8"/>
    <mergeCell ref="U8:W8"/>
    <mergeCell ref="H7:J7"/>
    <mergeCell ref="N7:P7"/>
    <mergeCell ref="AA7:AC7"/>
    <mergeCell ref="AA8:AC8"/>
    <mergeCell ref="AG7:AI7"/>
    <mergeCell ref="AG8:AI8"/>
  </mergeCells>
  <phoneticPr fontId="0" type="noConversion"/>
  <pageMargins left="0.35" right="0.23" top="0.37" bottom="0.56000000000000005" header="0.18" footer="0.22"/>
  <pageSetup paperSize="9" scale="67" orientation="landscape" r:id="rId1"/>
  <headerFooter alignWithMargins="0">
    <oddFooter>&amp;LAsclepion-Meditec AG
&amp;8&amp;D  &amp;T&amp;R&amp;8&amp;F 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E60"/>
  <sheetViews>
    <sheetView zoomScale="75" workbookViewId="0">
      <pane xSplit="6" ySplit="9" topLeftCell="G2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1" width="5.5703125" style="4" customWidth="1"/>
    <col min="2" max="2" width="2.85546875" style="4" customWidth="1"/>
    <col min="3" max="3" width="4" style="4" customWidth="1"/>
    <col min="4" max="4" width="11.42578125" style="4"/>
    <col min="5" max="5" width="19.5703125" style="4" customWidth="1"/>
    <col min="6" max="6" width="9.140625" style="4" customWidth="1"/>
    <col min="7" max="7" width="7.5703125" style="7" customWidth="1"/>
    <col min="8" max="8" width="2.7109375" style="7" customWidth="1"/>
    <col min="9" max="9" width="13" style="7" customWidth="1"/>
    <col min="10" max="10" width="2.7109375" style="28" hidden="1" customWidth="1"/>
    <col min="11" max="11" width="8.42578125" style="7" hidden="1" customWidth="1"/>
    <col min="12" max="12" width="2.42578125" style="7" hidden="1" customWidth="1"/>
    <col min="13" max="13" width="1.7109375" style="7" customWidth="1"/>
    <col min="14" max="14" width="3.28515625" style="7" customWidth="1"/>
    <col min="15" max="15" width="10.85546875" style="4" customWidth="1"/>
    <col min="16" max="16" width="2.5703125" style="28" customWidth="1"/>
    <col min="17" max="17" width="11.42578125" style="4"/>
    <col min="18" max="18" width="2.140625" style="4" customWidth="1"/>
    <col min="19" max="19" width="0" style="4" hidden="1" customWidth="1"/>
    <col min="20" max="20" width="3.42578125" style="4" customWidth="1"/>
    <col min="21" max="21" width="9.42578125" style="4" customWidth="1"/>
    <col min="22" max="22" width="2.140625" style="4" customWidth="1"/>
    <col min="23" max="23" width="12" style="4" customWidth="1"/>
    <col min="24" max="24" width="3.5703125" style="4" hidden="1" customWidth="1"/>
    <col min="25" max="25" width="0" style="4" hidden="1" customWidth="1"/>
    <col min="26" max="26" width="4.42578125" style="4" customWidth="1"/>
    <col min="27" max="27" width="9.28515625" style="4" customWidth="1"/>
    <col min="28" max="28" width="1.85546875" style="4" customWidth="1"/>
    <col min="29" max="29" width="11.140625" style="4" bestFit="1" customWidth="1"/>
    <col min="30" max="30" width="3.42578125" style="4" customWidth="1"/>
    <col min="31" max="31" width="0" style="4" hidden="1" customWidth="1"/>
    <col min="32" max="16384" width="11.42578125" style="4"/>
  </cols>
  <sheetData>
    <row r="1" spans="1:31" x14ac:dyDescent="0.2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</row>
    <row r="2" spans="1:31" x14ac:dyDescent="0.25">
      <c r="A2" s="272" t="s">
        <v>18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</row>
    <row r="3" spans="1:31" x14ac:dyDescent="0.25">
      <c r="A3" s="275" t="s">
        <v>66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</row>
    <row r="4" spans="1:31" ht="7.5" customHeight="1" x14ac:dyDescent="0.25">
      <c r="A4" s="1"/>
      <c r="B4" s="2"/>
      <c r="C4" s="2"/>
      <c r="D4" s="14"/>
      <c r="E4" s="2"/>
      <c r="F4" s="3"/>
      <c r="G4" s="3"/>
      <c r="H4" s="1"/>
      <c r="I4" s="4"/>
      <c r="J4" s="4"/>
      <c r="K4" s="4"/>
      <c r="L4" s="4"/>
      <c r="M4" s="4"/>
      <c r="N4" s="4"/>
      <c r="P4" s="4"/>
    </row>
    <row r="5" spans="1:31" hidden="1" x14ac:dyDescent="0.25">
      <c r="F5" s="2"/>
      <c r="G5" s="18"/>
      <c r="H5" s="18"/>
      <c r="I5" s="18"/>
      <c r="J5" s="35"/>
      <c r="K5" s="18"/>
      <c r="L5" s="18"/>
      <c r="M5" s="18"/>
      <c r="N5" s="19"/>
      <c r="P5" s="35"/>
    </row>
    <row r="6" spans="1:31" s="9" customFormat="1" hidden="1" x14ac:dyDescent="0.25">
      <c r="F6" s="2"/>
      <c r="G6" s="18"/>
      <c r="H6" s="18"/>
      <c r="I6" s="18"/>
      <c r="J6" s="35"/>
      <c r="K6" s="18"/>
      <c r="L6" s="273"/>
      <c r="M6" s="273"/>
      <c r="N6" s="273"/>
      <c r="O6" s="4"/>
      <c r="P6" s="35"/>
    </row>
    <row r="7" spans="1:31" x14ac:dyDescent="0.25">
      <c r="F7" s="36"/>
      <c r="G7" s="274" t="s">
        <v>46</v>
      </c>
      <c r="H7" s="274"/>
      <c r="I7" s="274"/>
      <c r="J7" s="26"/>
      <c r="K7" s="36"/>
      <c r="L7" s="20"/>
      <c r="M7" s="4"/>
      <c r="N7" s="4"/>
      <c r="O7" s="274" t="s">
        <v>46</v>
      </c>
      <c r="P7" s="274"/>
      <c r="Q7" s="274"/>
      <c r="S7" s="36"/>
      <c r="U7" s="274" t="s">
        <v>47</v>
      </c>
      <c r="V7" s="274"/>
      <c r="W7" s="274"/>
      <c r="Y7" s="36"/>
      <c r="AA7" s="274" t="s">
        <v>47</v>
      </c>
      <c r="AB7" s="274"/>
      <c r="AC7" s="274"/>
      <c r="AE7" s="36"/>
    </row>
    <row r="8" spans="1:31" x14ac:dyDescent="0.25">
      <c r="F8" s="36"/>
      <c r="G8" s="274" t="s">
        <v>67</v>
      </c>
      <c r="H8" s="274"/>
      <c r="I8" s="274"/>
      <c r="J8" s="26"/>
      <c r="K8" s="36"/>
      <c r="L8" s="20"/>
      <c r="M8" s="4"/>
      <c r="N8" s="4"/>
      <c r="O8" s="274" t="s">
        <v>67</v>
      </c>
      <c r="P8" s="274"/>
      <c r="Q8" s="274"/>
      <c r="S8" s="36"/>
      <c r="U8" s="45" t="s">
        <v>68</v>
      </c>
      <c r="V8" s="45"/>
      <c r="W8" s="45"/>
      <c r="Y8" s="36"/>
      <c r="AA8" s="45" t="s">
        <v>68</v>
      </c>
      <c r="AB8" s="45"/>
      <c r="AC8" s="45"/>
      <c r="AE8" s="36"/>
    </row>
    <row r="9" spans="1:31" s="9" customFormat="1" x14ac:dyDescent="0.25">
      <c r="F9" s="40"/>
      <c r="G9" s="276">
        <v>2001</v>
      </c>
      <c r="H9" s="276"/>
      <c r="I9" s="276"/>
      <c r="J9" s="32"/>
      <c r="K9" s="37" t="s">
        <v>25</v>
      </c>
      <c r="L9" s="17"/>
      <c r="O9" s="27">
        <v>2002</v>
      </c>
      <c r="P9" s="27"/>
      <c r="Q9" s="27"/>
      <c r="S9" s="37" t="s">
        <v>25</v>
      </c>
      <c r="U9" s="27">
        <v>2001</v>
      </c>
      <c r="V9" s="27"/>
      <c r="W9" s="27"/>
      <c r="Y9" s="37" t="s">
        <v>25</v>
      </c>
      <c r="AA9" s="27">
        <v>2002</v>
      </c>
      <c r="AB9" s="27"/>
      <c r="AC9" s="27"/>
      <c r="AE9" s="37" t="s">
        <v>25</v>
      </c>
    </row>
    <row r="10" spans="1:31" s="9" customFormat="1" x14ac:dyDescent="0.25">
      <c r="F10" s="29"/>
      <c r="G10" s="8" t="s">
        <v>14</v>
      </c>
      <c r="H10" s="8"/>
      <c r="I10" s="8" t="s">
        <v>14</v>
      </c>
      <c r="J10" s="8"/>
      <c r="K10" s="29"/>
      <c r="L10" s="8"/>
      <c r="O10" s="8" t="s">
        <v>14</v>
      </c>
      <c r="P10" s="8"/>
      <c r="Q10" s="8" t="s">
        <v>14</v>
      </c>
      <c r="S10" s="29"/>
      <c r="U10" s="8" t="s">
        <v>14</v>
      </c>
      <c r="V10" s="8"/>
      <c r="W10" s="8" t="s">
        <v>14</v>
      </c>
      <c r="Y10" s="29"/>
      <c r="AA10" s="8" t="s">
        <v>14</v>
      </c>
      <c r="AB10" s="8"/>
      <c r="AC10" s="8" t="s">
        <v>14</v>
      </c>
      <c r="AE10" s="29"/>
    </row>
    <row r="11" spans="1:31" ht="6.75" customHeight="1" x14ac:dyDescent="0.25">
      <c r="F11" s="38"/>
      <c r="G11" s="4"/>
      <c r="I11" s="5"/>
      <c r="J11" s="5"/>
      <c r="K11" s="38"/>
      <c r="L11" s="5"/>
      <c r="M11" s="4"/>
      <c r="N11" s="4"/>
      <c r="O11" s="5"/>
      <c r="P11" s="7"/>
      <c r="Q11" s="5"/>
      <c r="S11" s="38"/>
      <c r="U11" s="5"/>
      <c r="V11" s="7"/>
      <c r="W11" s="5"/>
      <c r="Y11" s="38"/>
      <c r="AA11" s="5"/>
      <c r="AB11" s="7"/>
      <c r="AC11" s="5"/>
      <c r="AE11" s="38"/>
    </row>
    <row r="12" spans="1:31" hidden="1" x14ac:dyDescent="0.25">
      <c r="F12" s="38"/>
      <c r="G12" s="4"/>
      <c r="I12" s="5"/>
      <c r="J12" s="5"/>
      <c r="K12" s="38"/>
      <c r="L12" s="5"/>
      <c r="M12" s="4"/>
      <c r="N12" s="4"/>
      <c r="O12" s="5"/>
      <c r="P12" s="7"/>
      <c r="Q12" s="5"/>
      <c r="S12" s="38"/>
      <c r="U12" s="5"/>
      <c r="V12" s="7"/>
      <c r="W12" s="5"/>
      <c r="Y12" s="38"/>
      <c r="AA12" s="5"/>
      <c r="AB12" s="7"/>
      <c r="AC12" s="5"/>
      <c r="AE12" s="38"/>
    </row>
    <row r="13" spans="1:31" x14ac:dyDescent="0.25">
      <c r="A13" s="4" t="s">
        <v>19</v>
      </c>
      <c r="F13" s="28"/>
      <c r="G13" s="4"/>
      <c r="I13" s="7">
        <f>+'IS-Deutsch_Euro'!K13</f>
        <v>0</v>
      </c>
      <c r="J13" s="7"/>
      <c r="K13" s="28">
        <v>1</v>
      </c>
      <c r="M13" s="4"/>
      <c r="N13" s="4"/>
      <c r="P13" s="7"/>
      <c r="Q13" s="7">
        <f>+'IS-Deutsch_Euro'!S13</f>
        <v>0</v>
      </c>
      <c r="S13" s="28">
        <v>1</v>
      </c>
      <c r="V13" s="7"/>
      <c r="W13" s="7">
        <f>+'IS-Deutsch_Euro'!Y13</f>
        <v>0</v>
      </c>
      <c r="Y13" s="28">
        <v>1</v>
      </c>
      <c r="AB13" s="7"/>
      <c r="AC13" s="7">
        <f>+'IS-Deutsch_Euro'!AE13</f>
        <v>0</v>
      </c>
      <c r="AE13" s="28">
        <v>1</v>
      </c>
    </row>
    <row r="14" spans="1:31" x14ac:dyDescent="0.25">
      <c r="A14" s="4" t="s">
        <v>20</v>
      </c>
      <c r="F14" s="30"/>
      <c r="G14" s="4"/>
      <c r="I14" s="11">
        <f>+'IS-Deutsch_Euro'!K14</f>
        <v>0</v>
      </c>
      <c r="J14" s="12"/>
      <c r="K14" s="30" t="e">
        <f>-I14/I$13</f>
        <v>#DIV/0!</v>
      </c>
      <c r="L14" s="12"/>
      <c r="M14" s="4"/>
      <c r="N14" s="4"/>
      <c r="P14" s="7"/>
      <c r="Q14" s="11">
        <f>+'IS-Deutsch_Euro'!S14</f>
        <v>0</v>
      </c>
      <c r="S14" s="30" t="e">
        <f>-Q14/Q$13</f>
        <v>#DIV/0!</v>
      </c>
      <c r="V14" s="7"/>
      <c r="W14" s="11">
        <f>+'IS-Deutsch_Euro'!Y14</f>
        <v>0</v>
      </c>
      <c r="Y14" s="30" t="e">
        <f>-W14/W$13</f>
        <v>#DIV/0!</v>
      </c>
      <c r="AB14" s="7"/>
      <c r="AC14" s="11">
        <f>+'IS-Deutsch_Euro'!AE14</f>
        <v>0</v>
      </c>
      <c r="AE14" s="30" t="e">
        <f>-AC14/AC$13</f>
        <v>#DIV/0!</v>
      </c>
    </row>
    <row r="15" spans="1:31" ht="6.75" customHeight="1" x14ac:dyDescent="0.25">
      <c r="F15" s="28"/>
      <c r="G15" s="4"/>
      <c r="J15" s="7"/>
      <c r="K15" s="28"/>
      <c r="M15" s="4"/>
      <c r="N15" s="4"/>
      <c r="P15" s="7"/>
      <c r="Q15" s="7"/>
      <c r="S15" s="28"/>
      <c r="V15" s="7"/>
      <c r="W15" s="7"/>
      <c r="Y15" s="28"/>
      <c r="AB15" s="7"/>
      <c r="AC15" s="7"/>
      <c r="AE15" s="28"/>
    </row>
    <row r="16" spans="1:31" x14ac:dyDescent="0.25">
      <c r="A16" s="4" t="s">
        <v>4</v>
      </c>
      <c r="B16" s="4" t="s">
        <v>21</v>
      </c>
      <c r="F16" s="30"/>
      <c r="G16" s="4"/>
      <c r="I16" s="7">
        <f>+I13+I14</f>
        <v>0</v>
      </c>
      <c r="J16" s="7"/>
      <c r="K16" s="30" t="e">
        <f>I16/I$13</f>
        <v>#DIV/0!</v>
      </c>
      <c r="M16" s="4"/>
      <c r="N16" s="4"/>
      <c r="P16" s="7"/>
      <c r="Q16" s="7">
        <f>+Q13+Q14</f>
        <v>0</v>
      </c>
      <c r="S16" s="30" t="e">
        <f>Q16/Q$13</f>
        <v>#DIV/0!</v>
      </c>
      <c r="V16" s="7"/>
      <c r="W16" s="7">
        <f>+W13+W14</f>
        <v>0</v>
      </c>
      <c r="Y16" s="30" t="e">
        <f>W16/W$13</f>
        <v>#DIV/0!</v>
      </c>
      <c r="AB16" s="7"/>
      <c r="AC16" s="7">
        <f>+AC13+AC14</f>
        <v>0</v>
      </c>
      <c r="AE16" s="30" t="e">
        <f>AC16/AC$13</f>
        <v>#DIV/0!</v>
      </c>
    </row>
    <row r="17" spans="1:31" ht="7.5" customHeight="1" x14ac:dyDescent="0.25">
      <c r="F17" s="28"/>
      <c r="G17" s="4"/>
      <c r="J17" s="7"/>
      <c r="K17" s="28"/>
      <c r="M17" s="4"/>
      <c r="N17" s="4"/>
      <c r="P17" s="7"/>
      <c r="Q17" s="7"/>
      <c r="S17" s="28"/>
      <c r="V17" s="7"/>
      <c r="W17" s="7"/>
      <c r="Y17" s="28"/>
      <c r="AB17" s="7"/>
      <c r="AC17" s="7"/>
      <c r="AE17" s="28"/>
    </row>
    <row r="18" spans="1:31" x14ac:dyDescent="0.25">
      <c r="A18" s="4" t="s">
        <v>22</v>
      </c>
      <c r="F18" s="30"/>
      <c r="G18" s="4"/>
      <c r="I18" s="7">
        <f>+'IS-Deutsch_Euro'!K18</f>
        <v>0</v>
      </c>
      <c r="J18" s="7"/>
      <c r="K18" s="30" t="e">
        <f>-I18/I$13</f>
        <v>#DIV/0!</v>
      </c>
      <c r="M18" s="6"/>
      <c r="N18" s="4"/>
      <c r="P18" s="7"/>
      <c r="Q18" s="7">
        <f>+'IS-Deutsch_Euro'!S18</f>
        <v>0</v>
      </c>
      <c r="R18" s="6"/>
      <c r="S18" s="30" t="e">
        <f>-Q18/Q$13</f>
        <v>#DIV/0!</v>
      </c>
      <c r="V18" s="7"/>
      <c r="W18" s="7">
        <f>+'IS-Deutsch_Euro'!Y18</f>
        <v>0</v>
      </c>
      <c r="X18" s="6"/>
      <c r="Y18" s="30" t="e">
        <f>-W18/W$13</f>
        <v>#DIV/0!</v>
      </c>
      <c r="AB18" s="7"/>
      <c r="AC18" s="7">
        <f>+'IS-Deutsch_Euro'!AE18</f>
        <v>0</v>
      </c>
      <c r="AD18" s="6"/>
      <c r="AE18" s="30" t="e">
        <f>-AC18/AC$13</f>
        <v>#DIV/0!</v>
      </c>
    </row>
    <row r="19" spans="1:31" x14ac:dyDescent="0.25">
      <c r="A19" s="4" t="s">
        <v>23</v>
      </c>
      <c r="F19" s="30"/>
      <c r="G19" s="4"/>
      <c r="I19" s="7">
        <f>+'IS-Deutsch_Euro'!K19</f>
        <v>0</v>
      </c>
      <c r="J19" s="7"/>
      <c r="K19" s="30" t="e">
        <f>-I19/I$13</f>
        <v>#DIV/0!</v>
      </c>
      <c r="M19" s="6"/>
      <c r="N19" s="4"/>
      <c r="P19" s="7"/>
      <c r="Q19" s="7">
        <f>+'IS-Deutsch_Euro'!S19</f>
        <v>0</v>
      </c>
      <c r="R19" s="6"/>
      <c r="S19" s="30" t="e">
        <f>-Q19/Q$13</f>
        <v>#DIV/0!</v>
      </c>
      <c r="V19" s="7"/>
      <c r="W19" s="7">
        <f>+'IS-Deutsch_Euro'!Y19</f>
        <v>0</v>
      </c>
      <c r="X19" s="6"/>
      <c r="Y19" s="30" t="e">
        <f>-W19/W$13</f>
        <v>#DIV/0!</v>
      </c>
      <c r="AB19" s="7"/>
      <c r="AC19" s="7">
        <f>+'IS-Deutsch_Euro'!AE19</f>
        <v>0</v>
      </c>
      <c r="AD19" s="6"/>
      <c r="AE19" s="30" t="e">
        <f>-AC19/AC$13</f>
        <v>#DIV/0!</v>
      </c>
    </row>
    <row r="20" spans="1:31" x14ac:dyDescent="0.25">
      <c r="A20" s="4" t="s">
        <v>24</v>
      </c>
      <c r="F20" s="28"/>
      <c r="G20" s="7">
        <f>+'IS-Deutsch_Euro'!I20</f>
        <v>0</v>
      </c>
      <c r="I20" s="7">
        <f>+'IS-Deutsch_Euro'!K20</f>
        <v>0</v>
      </c>
      <c r="J20" s="7"/>
      <c r="K20" s="28"/>
      <c r="L20" s="12"/>
      <c r="M20" s="6"/>
      <c r="N20" s="4"/>
      <c r="O20" s="7">
        <f>+'IS-Deutsch_Euro'!Q20</f>
        <v>0</v>
      </c>
      <c r="P20" s="7"/>
      <c r="Q20" s="7">
        <f>+'IS-Deutsch_Euro'!S20</f>
        <v>0</v>
      </c>
      <c r="R20" s="6"/>
      <c r="S20" s="28"/>
      <c r="U20" s="7">
        <f>+'IS-Deutsch_Euro'!W20</f>
        <v>0</v>
      </c>
      <c r="V20" s="7"/>
      <c r="W20" s="7">
        <f>+'IS-Deutsch_Euro'!Y20</f>
        <v>0</v>
      </c>
      <c r="X20" s="6"/>
      <c r="Y20" s="28"/>
      <c r="AA20" s="7">
        <f>+'IS-Deutsch_Euro'!AC20</f>
        <v>0</v>
      </c>
      <c r="AB20" s="7"/>
      <c r="AC20" s="7">
        <f>+'IS-Deutsch_Euro'!AE20</f>
        <v>0</v>
      </c>
      <c r="AD20" s="6"/>
      <c r="AE20" s="28"/>
    </row>
    <row r="21" spans="1:31" x14ac:dyDescent="0.25">
      <c r="A21" s="4" t="s">
        <v>41</v>
      </c>
      <c r="F21" s="30"/>
      <c r="G21" s="7">
        <f>+'IS-Deutsch_Euro'!I21</f>
        <v>0</v>
      </c>
      <c r="H21" s="12"/>
      <c r="I21" s="7">
        <f>+'IS-Deutsch_Euro'!K21</f>
        <v>0</v>
      </c>
      <c r="J21" s="12"/>
      <c r="K21" s="30" t="e">
        <f>-I21/I$13</f>
        <v>#DIV/0!</v>
      </c>
      <c r="L21" s="12"/>
      <c r="M21" s="6"/>
      <c r="N21" s="4"/>
      <c r="O21" s="7">
        <f>+'IS-Deutsch_Euro'!Q21</f>
        <v>0</v>
      </c>
      <c r="P21" s="12"/>
      <c r="Q21" s="7">
        <f>+'IS-Deutsch_Euro'!S21</f>
        <v>0</v>
      </c>
      <c r="R21" s="6"/>
      <c r="S21" s="30" t="e">
        <f>-Q21/Q$13</f>
        <v>#DIV/0!</v>
      </c>
      <c r="U21" s="7">
        <f>+'IS-Deutsch_Euro'!W21</f>
        <v>0</v>
      </c>
      <c r="V21" s="12"/>
      <c r="W21" s="7">
        <f>+'IS-Deutsch_Euro'!Y21</f>
        <v>0</v>
      </c>
      <c r="X21" s="6"/>
      <c r="Y21" s="30" t="e">
        <f>-W21/W$13</f>
        <v>#DIV/0!</v>
      </c>
      <c r="AA21" s="7">
        <f>+'IS-Deutsch_Euro'!AC21</f>
        <v>0</v>
      </c>
      <c r="AB21" s="12"/>
      <c r="AC21" s="7">
        <f>+'IS-Deutsch_Euro'!AE21</f>
        <v>0</v>
      </c>
      <c r="AD21" s="6"/>
      <c r="AE21" s="30" t="e">
        <f>-AC21/AC$13</f>
        <v>#DIV/0!</v>
      </c>
    </row>
    <row r="22" spans="1:31" ht="9.75" customHeight="1" x14ac:dyDescent="0.25">
      <c r="F22" s="30"/>
      <c r="G22" s="12"/>
      <c r="H22" s="12"/>
      <c r="J22" s="12"/>
      <c r="K22" s="30"/>
      <c r="L22" s="12"/>
      <c r="M22" s="6"/>
      <c r="N22" s="4"/>
      <c r="O22" s="12"/>
      <c r="P22" s="12"/>
      <c r="Q22" s="7"/>
      <c r="R22" s="6"/>
      <c r="S22" s="30"/>
      <c r="U22" s="12"/>
      <c r="V22" s="12"/>
      <c r="W22" s="7"/>
      <c r="X22" s="6"/>
      <c r="Y22" s="30"/>
      <c r="AA22" s="12"/>
      <c r="AB22" s="12"/>
      <c r="AC22" s="7"/>
      <c r="AD22" s="6"/>
      <c r="AE22" s="30"/>
    </row>
    <row r="23" spans="1:31" x14ac:dyDescent="0.25">
      <c r="A23" s="4" t="s">
        <v>35</v>
      </c>
      <c r="F23" s="30"/>
      <c r="G23" s="12"/>
      <c r="H23" s="12"/>
      <c r="I23" s="7">
        <f>+'IS-Deutsch_Euro'!K23</f>
        <v>0</v>
      </c>
      <c r="J23" s="12"/>
      <c r="K23" s="30" t="e">
        <f>-I23/I$13</f>
        <v>#DIV/0!</v>
      </c>
      <c r="L23" s="12"/>
      <c r="M23" s="6"/>
      <c r="N23" s="4"/>
      <c r="O23" s="12"/>
      <c r="P23" s="12"/>
      <c r="Q23" s="7">
        <f>+'IS-Deutsch_Euro'!S23</f>
        <v>0</v>
      </c>
      <c r="R23" s="6"/>
      <c r="S23" s="30" t="e">
        <f>-Q23/Q$13</f>
        <v>#DIV/0!</v>
      </c>
      <c r="U23" s="12"/>
      <c r="V23" s="12"/>
      <c r="W23" s="7">
        <f>+'IS-Deutsch_Euro'!Y23</f>
        <v>0</v>
      </c>
      <c r="X23" s="6"/>
      <c r="Y23" s="30" t="e">
        <f>-W23/W$13</f>
        <v>#DIV/0!</v>
      </c>
      <c r="AA23" s="12"/>
      <c r="AB23" s="12"/>
      <c r="AC23" s="7">
        <f>+'IS-Deutsch_Euro'!AE23</f>
        <v>0</v>
      </c>
      <c r="AD23" s="6"/>
      <c r="AE23" s="30" t="e">
        <f>-AC23/AC$13</f>
        <v>#DIV/0!</v>
      </c>
    </row>
    <row r="24" spans="1:31" x14ac:dyDescent="0.25">
      <c r="A24" s="4" t="s">
        <v>54</v>
      </c>
      <c r="F24" s="30"/>
      <c r="G24" s="12"/>
      <c r="H24" s="12"/>
      <c r="I24" s="7">
        <f>+'IS-Deutsch_Euro'!K24</f>
        <v>0</v>
      </c>
      <c r="J24" s="12"/>
      <c r="K24" s="30" t="e">
        <f>I24/I$13</f>
        <v>#DIV/0!</v>
      </c>
      <c r="L24" s="12"/>
      <c r="M24" s="6"/>
      <c r="N24" s="4"/>
      <c r="O24" s="12"/>
      <c r="P24" s="12"/>
      <c r="Q24" s="7">
        <f>+'IS-Deutsch_Euro'!S24</f>
        <v>0</v>
      </c>
      <c r="R24" s="6"/>
      <c r="S24" s="30" t="e">
        <f>-Q24/Q$13</f>
        <v>#DIV/0!</v>
      </c>
      <c r="U24" s="12"/>
      <c r="V24" s="12"/>
      <c r="W24" s="7">
        <f>+'IS-Deutsch_Euro'!Y24</f>
        <v>0</v>
      </c>
      <c r="X24" s="6"/>
      <c r="Y24" s="30" t="e">
        <f>-W24/W$13</f>
        <v>#DIV/0!</v>
      </c>
      <c r="AA24" s="12"/>
      <c r="AB24" s="12"/>
      <c r="AC24" s="7">
        <f>+'IS-Deutsch_Euro'!AE24</f>
        <v>0</v>
      </c>
      <c r="AD24" s="6"/>
      <c r="AE24" s="30" t="e">
        <f>-AC24/AC$13</f>
        <v>#DIV/0!</v>
      </c>
    </row>
    <row r="25" spans="1:31" x14ac:dyDescent="0.25">
      <c r="A25" s="4" t="s">
        <v>55</v>
      </c>
      <c r="F25" s="30"/>
      <c r="G25" s="12"/>
      <c r="I25" s="11">
        <f>+'IS-Deutsch_Euro'!K25</f>
        <v>0</v>
      </c>
      <c r="J25" s="12"/>
      <c r="K25" s="30" t="e">
        <f>-I25/I$13</f>
        <v>#DIV/0!</v>
      </c>
      <c r="L25" s="12"/>
      <c r="M25" s="6"/>
      <c r="N25" s="4"/>
      <c r="O25" s="12"/>
      <c r="P25" s="7"/>
      <c r="Q25" s="11">
        <f>+'IS-Deutsch_Euro'!S25</f>
        <v>0</v>
      </c>
      <c r="R25" s="6"/>
      <c r="S25" s="30" t="e">
        <f>Q25/Q$13</f>
        <v>#DIV/0!</v>
      </c>
      <c r="U25" s="12"/>
      <c r="V25" s="7"/>
      <c r="W25" s="11">
        <f>+'IS-Deutsch_Euro'!Y25</f>
        <v>0</v>
      </c>
      <c r="X25" s="6"/>
      <c r="Y25" s="30" t="e">
        <f>W25/W$13</f>
        <v>#DIV/0!</v>
      </c>
      <c r="AA25" s="12"/>
      <c r="AB25" s="7"/>
      <c r="AC25" s="11">
        <f>+'IS-Deutsch_Euro'!AE25</f>
        <v>0</v>
      </c>
      <c r="AD25" s="6"/>
      <c r="AE25" s="30" t="e">
        <f>AC25/AC$13</f>
        <v>#DIV/0!</v>
      </c>
    </row>
    <row r="26" spans="1:31" ht="10.5" customHeight="1" x14ac:dyDescent="0.25">
      <c r="A26" s="4" t="s">
        <v>7</v>
      </c>
      <c r="F26" s="30"/>
      <c r="G26" s="4"/>
      <c r="I26" s="12"/>
      <c r="J26" s="12"/>
      <c r="K26" s="30"/>
      <c r="L26" s="12"/>
      <c r="M26" s="4"/>
      <c r="N26" s="4"/>
      <c r="P26" s="7"/>
      <c r="Q26" s="12"/>
      <c r="S26" s="30"/>
      <c r="V26" s="7"/>
      <c r="W26" s="12"/>
      <c r="Y26" s="30"/>
      <c r="AB26" s="7"/>
      <c r="AC26" s="12"/>
      <c r="AE26" s="30"/>
    </row>
    <row r="27" spans="1:31" x14ac:dyDescent="0.25">
      <c r="A27" s="4" t="s">
        <v>7</v>
      </c>
      <c r="B27" s="4" t="s">
        <v>56</v>
      </c>
      <c r="F27" s="30"/>
      <c r="G27" s="4"/>
      <c r="H27" s="6"/>
      <c r="I27" s="7">
        <f>+I16+I18+I19+I21+I25+I23+I24</f>
        <v>0</v>
      </c>
      <c r="J27" s="7"/>
      <c r="K27" s="30" t="e">
        <f>I27/I$13</f>
        <v>#DIV/0!</v>
      </c>
      <c r="M27" s="4"/>
      <c r="N27" s="4"/>
      <c r="P27" s="6"/>
      <c r="Q27" s="7">
        <f>+Q16+Q18+Q19+Q21+Q25+Q23+Q24</f>
        <v>0</v>
      </c>
      <c r="S27" s="30" t="e">
        <f>Q27/Q$13</f>
        <v>#DIV/0!</v>
      </c>
      <c r="V27" s="6"/>
      <c r="W27" s="7">
        <f>+W16+W18+W19+W21+W25+W23+W24</f>
        <v>0</v>
      </c>
      <c r="Y27" s="30" t="e">
        <f>W27/W$13</f>
        <v>#DIV/0!</v>
      </c>
      <c r="AB27" s="6"/>
      <c r="AC27" s="7">
        <f>+AC16+AC18+AC19+AC21+AC25+AC23+AC24</f>
        <v>0</v>
      </c>
      <c r="AE27" s="30" t="e">
        <f>AC27/AC$13</f>
        <v>#DIV/0!</v>
      </c>
    </row>
    <row r="28" spans="1:31" ht="9.75" customHeight="1" x14ac:dyDescent="0.25">
      <c r="F28" s="30"/>
      <c r="G28" s="4"/>
      <c r="H28" s="6"/>
      <c r="J28" s="7"/>
      <c r="K28" s="30"/>
      <c r="M28" s="4"/>
      <c r="N28" s="4"/>
      <c r="P28" s="6"/>
      <c r="Q28" s="7"/>
      <c r="S28" s="30"/>
      <c r="V28" s="6"/>
      <c r="W28" s="7"/>
      <c r="Y28" s="30"/>
      <c r="AB28" s="6"/>
      <c r="AC28" s="7"/>
      <c r="AE28" s="30"/>
    </row>
    <row r="29" spans="1:31" hidden="1" x14ac:dyDescent="0.25">
      <c r="B29" s="4" t="s">
        <v>8</v>
      </c>
      <c r="F29" s="30"/>
      <c r="G29" s="4"/>
      <c r="H29" s="12"/>
      <c r="I29" s="11">
        <v>0</v>
      </c>
      <c r="J29" s="12"/>
      <c r="K29" s="30"/>
      <c r="L29" s="12"/>
      <c r="M29" s="4"/>
      <c r="N29" s="4"/>
      <c r="P29" s="12"/>
      <c r="Q29" s="11">
        <v>0</v>
      </c>
      <c r="S29" s="30"/>
      <c r="V29" s="12"/>
      <c r="W29" s="11">
        <v>0</v>
      </c>
      <c r="Y29" s="30"/>
      <c r="AB29" s="12"/>
      <c r="AC29" s="11">
        <v>0</v>
      </c>
      <c r="AE29" s="30"/>
    </row>
    <row r="30" spans="1:31" hidden="1" x14ac:dyDescent="0.25">
      <c r="C30" s="4" t="s">
        <v>7</v>
      </c>
      <c r="F30" s="28"/>
      <c r="G30" s="4"/>
      <c r="H30" s="12"/>
      <c r="J30" s="7"/>
      <c r="K30" s="28"/>
      <c r="M30" s="4"/>
      <c r="N30" s="4"/>
      <c r="P30" s="12"/>
      <c r="Q30" s="7"/>
      <c r="S30" s="28"/>
      <c r="V30" s="12"/>
      <c r="W30" s="7"/>
      <c r="Y30" s="28"/>
      <c r="AB30" s="12"/>
      <c r="AC30" s="7"/>
      <c r="AE30" s="28"/>
    </row>
    <row r="31" spans="1:31" hidden="1" x14ac:dyDescent="0.25">
      <c r="B31" s="4" t="s">
        <v>40</v>
      </c>
      <c r="F31" s="30"/>
      <c r="G31" s="4"/>
      <c r="I31" s="7">
        <f>+I27+I29</f>
        <v>0</v>
      </c>
      <c r="J31" s="7"/>
      <c r="K31" s="30" t="e">
        <f>I31/I$13</f>
        <v>#DIV/0!</v>
      </c>
      <c r="M31" s="4"/>
      <c r="N31" s="4"/>
      <c r="P31" s="7"/>
      <c r="Q31" s="7">
        <f>+Q27+Q29</f>
        <v>0</v>
      </c>
      <c r="S31" s="30" t="e">
        <f>Q31/Q$13</f>
        <v>#DIV/0!</v>
      </c>
      <c r="V31" s="7"/>
      <c r="W31" s="7">
        <f>+W27+W29</f>
        <v>0</v>
      </c>
      <c r="Y31" s="30" t="e">
        <f>W31/W$13</f>
        <v>#DIV/0!</v>
      </c>
      <c r="AB31" s="7"/>
      <c r="AC31" s="7">
        <f>+AC27+AC29</f>
        <v>0</v>
      </c>
      <c r="AE31" s="30" t="e">
        <f>AC31/AC$13</f>
        <v>#DIV/0!</v>
      </c>
    </row>
    <row r="32" spans="1:31" hidden="1" x14ac:dyDescent="0.25">
      <c r="F32" s="28"/>
      <c r="G32" s="4"/>
      <c r="J32" s="7"/>
      <c r="K32" s="28"/>
      <c r="M32" s="4"/>
      <c r="N32" s="4"/>
      <c r="P32" s="7"/>
      <c r="Q32" s="7"/>
      <c r="S32" s="28"/>
      <c r="V32" s="7"/>
      <c r="W32" s="7"/>
      <c r="Y32" s="28"/>
      <c r="AB32" s="7"/>
      <c r="AC32" s="7"/>
      <c r="AE32" s="28"/>
    </row>
    <row r="33" spans="1:31" x14ac:dyDescent="0.25">
      <c r="B33" s="4" t="s">
        <v>55</v>
      </c>
      <c r="F33" s="28"/>
      <c r="G33" s="4"/>
      <c r="I33" s="7">
        <f>+'IS-Deutsch_Euro'!K33</f>
        <v>0</v>
      </c>
      <c r="J33" s="7"/>
      <c r="K33" s="28"/>
      <c r="M33" s="4"/>
      <c r="N33" s="4"/>
      <c r="P33" s="7"/>
      <c r="Q33" s="7">
        <f>+'IS-Deutsch_Euro'!S33</f>
        <v>0</v>
      </c>
      <c r="S33" s="28"/>
      <c r="V33" s="7"/>
      <c r="W33" s="7">
        <f>+'IS-Deutsch_Euro'!Y33</f>
        <v>0</v>
      </c>
      <c r="Y33" s="28"/>
      <c r="AB33" s="7"/>
      <c r="AC33" s="7">
        <f>+'IS-Deutsch_Euro'!AE33</f>
        <v>0</v>
      </c>
      <c r="AE33" s="28"/>
    </row>
    <row r="34" spans="1:31" x14ac:dyDescent="0.25">
      <c r="B34" s="4" t="s">
        <v>36</v>
      </c>
      <c r="F34" s="30"/>
      <c r="I34" s="7">
        <f>+'IS-Deutsch_Euro'!K34</f>
        <v>0</v>
      </c>
      <c r="J34" s="7"/>
      <c r="K34" s="30" t="e">
        <f>I34/I$13</f>
        <v>#DIV/0!</v>
      </c>
      <c r="M34" s="4"/>
      <c r="N34" s="4"/>
      <c r="O34" s="7"/>
      <c r="P34" s="7"/>
      <c r="Q34" s="7">
        <f>+'IS-Deutsch_Euro'!S34</f>
        <v>0</v>
      </c>
      <c r="S34" s="30" t="e">
        <f>Q34/Q$13</f>
        <v>#DIV/0!</v>
      </c>
      <c r="U34" s="7"/>
      <c r="V34" s="7"/>
      <c r="W34" s="7">
        <f>+'IS-Deutsch_Euro'!Y34</f>
        <v>0</v>
      </c>
      <c r="Y34" s="30" t="e">
        <f>W34/W$13</f>
        <v>#DIV/0!</v>
      </c>
      <c r="AA34" s="7"/>
      <c r="AB34" s="7"/>
      <c r="AC34" s="7">
        <f>+'IS-Deutsch_Euro'!AE34</f>
        <v>0</v>
      </c>
      <c r="AE34" s="30" t="e">
        <f>AC34/AC$13</f>
        <v>#DIV/0!</v>
      </c>
    </row>
    <row r="35" spans="1:31" x14ac:dyDescent="0.25">
      <c r="B35" s="4" t="s">
        <v>57</v>
      </c>
      <c r="F35" s="28"/>
      <c r="G35" s="4"/>
      <c r="I35" s="7">
        <f>+'IS-Deutsch_Euro'!K35</f>
        <v>0</v>
      </c>
      <c r="J35" s="7"/>
      <c r="K35" s="28"/>
      <c r="M35" s="4"/>
      <c r="N35" s="4"/>
      <c r="P35" s="7"/>
      <c r="Q35" s="7">
        <f>+'IS-Deutsch_Euro'!S35</f>
        <v>0</v>
      </c>
      <c r="S35" s="30" t="e">
        <f>-Q35/Q$13</f>
        <v>#DIV/0!</v>
      </c>
      <c r="V35" s="7"/>
      <c r="W35" s="7">
        <f>+'IS-Deutsch_Euro'!Y35</f>
        <v>0</v>
      </c>
      <c r="Y35" s="30" t="e">
        <f>-W35/W$13</f>
        <v>#DIV/0!</v>
      </c>
      <c r="AB35" s="7"/>
      <c r="AC35" s="7">
        <f>+'IS-Deutsch_Euro'!AE35</f>
        <v>0</v>
      </c>
      <c r="AE35" s="30" t="e">
        <f>-AC35/AC$13</f>
        <v>#DIV/0!</v>
      </c>
    </row>
    <row r="36" spans="1:31" ht="6.75" customHeight="1" x14ac:dyDescent="0.25">
      <c r="F36" s="30"/>
      <c r="G36" s="12"/>
      <c r="I36" s="11"/>
      <c r="J36" s="7"/>
      <c r="K36" s="30"/>
      <c r="M36" s="4"/>
      <c r="N36" s="4"/>
      <c r="O36" s="12"/>
      <c r="P36" s="7"/>
      <c r="Q36" s="11"/>
      <c r="S36" s="30"/>
      <c r="U36" s="12"/>
      <c r="V36" s="7"/>
      <c r="W36" s="11"/>
      <c r="Y36" s="30"/>
      <c r="AA36" s="12"/>
      <c r="AB36" s="7"/>
      <c r="AC36" s="11"/>
      <c r="AE36" s="30"/>
    </row>
    <row r="37" spans="1:31" ht="9.75" customHeight="1" x14ac:dyDescent="0.25">
      <c r="B37"/>
      <c r="F37" s="28"/>
      <c r="G37" s="4"/>
      <c r="J37" s="7"/>
      <c r="K37" s="28"/>
      <c r="M37" s="4"/>
      <c r="N37" s="4"/>
      <c r="P37" s="7"/>
      <c r="Q37" s="7"/>
      <c r="S37" s="28"/>
      <c r="V37" s="7"/>
      <c r="W37" s="7"/>
      <c r="Y37" s="28"/>
      <c r="AB37" s="7"/>
      <c r="AC37" s="7"/>
      <c r="AE37" s="28"/>
    </row>
    <row r="38" spans="1:31" x14ac:dyDescent="0.25">
      <c r="B38" s="4" t="s">
        <v>58</v>
      </c>
      <c r="F38" s="30"/>
      <c r="G38" s="4"/>
      <c r="I38" s="7">
        <f>+I31+I34+I33+I35</f>
        <v>0</v>
      </c>
      <c r="J38" s="7"/>
      <c r="K38" s="30" t="e">
        <f>I38/I$13</f>
        <v>#DIV/0!</v>
      </c>
      <c r="M38" s="4"/>
      <c r="N38" s="4"/>
      <c r="P38" s="7"/>
      <c r="Q38" s="7">
        <f>+Q31+Q34+Q33+Q35</f>
        <v>0</v>
      </c>
      <c r="S38" s="30" t="e">
        <f>Q38/Q$13</f>
        <v>#DIV/0!</v>
      </c>
      <c r="V38" s="7"/>
      <c r="W38" s="7">
        <f>+W31+W34+W33+W35</f>
        <v>0</v>
      </c>
      <c r="Y38" s="30" t="e">
        <f>W38/W$13</f>
        <v>#DIV/0!</v>
      </c>
      <c r="AB38" s="7"/>
      <c r="AC38" s="7">
        <f>+AC31+AC34+AC33+AC35</f>
        <v>0</v>
      </c>
      <c r="AE38" s="30" t="e">
        <f>AC38/AC$13</f>
        <v>#DIV/0!</v>
      </c>
    </row>
    <row r="39" spans="1:31" ht="7.5" customHeight="1" x14ac:dyDescent="0.25">
      <c r="A39" s="10" t="s">
        <v>7</v>
      </c>
      <c r="F39" s="28"/>
      <c r="G39" s="4"/>
      <c r="J39" s="7"/>
      <c r="K39" s="28"/>
      <c r="M39" s="4"/>
      <c r="N39" s="4"/>
      <c r="P39" s="7"/>
      <c r="Q39" s="7"/>
      <c r="S39" s="28"/>
      <c r="V39" s="7"/>
      <c r="W39" s="7"/>
      <c r="Y39" s="28"/>
      <c r="AB39" s="7"/>
      <c r="AC39" s="7"/>
      <c r="AE39" s="28"/>
    </row>
    <row r="40" spans="1:31" hidden="1" x14ac:dyDescent="0.25">
      <c r="F40" s="28"/>
      <c r="G40" s="4"/>
      <c r="I40" s="4"/>
      <c r="J40" s="4"/>
      <c r="K40" s="28"/>
      <c r="M40" s="4"/>
      <c r="N40" s="4"/>
      <c r="P40" s="7"/>
      <c r="S40" s="28"/>
      <c r="V40" s="7"/>
      <c r="Y40" s="28"/>
      <c r="AB40" s="7"/>
      <c r="AE40" s="28"/>
    </row>
    <row r="41" spans="1:31" x14ac:dyDescent="0.25">
      <c r="A41" s="4" t="s">
        <v>59</v>
      </c>
      <c r="F41" s="30"/>
      <c r="G41" s="4"/>
      <c r="I41" s="11">
        <f>+'IS-Deutsch_Euro'!K42</f>
        <v>0</v>
      </c>
      <c r="J41" s="12"/>
      <c r="K41" s="30" t="e">
        <f>-I41/I$13</f>
        <v>#DIV/0!</v>
      </c>
      <c r="M41" s="4"/>
      <c r="N41" s="4"/>
      <c r="P41" s="7"/>
      <c r="Q41" s="11">
        <f>+'IS-Deutsch_Euro'!S42</f>
        <v>0</v>
      </c>
      <c r="S41" s="30" t="e">
        <f>-Q41/Q$13</f>
        <v>#DIV/0!</v>
      </c>
      <c r="V41" s="7"/>
      <c r="W41" s="11">
        <f>+'IS-Deutsch_Euro'!Y42</f>
        <v>0</v>
      </c>
      <c r="Y41" s="30" t="e">
        <f>-W41/W$13</f>
        <v>#DIV/0!</v>
      </c>
      <c r="AB41" s="7"/>
      <c r="AC41" s="11">
        <f>+'IS-Deutsch_Euro'!AE42</f>
        <v>0</v>
      </c>
      <c r="AE41" s="30" t="e">
        <f>-AC41/AC$13</f>
        <v>#DIV/0!</v>
      </c>
    </row>
    <row r="42" spans="1:31" ht="7.5" customHeight="1" x14ac:dyDescent="0.25">
      <c r="F42" s="30"/>
      <c r="G42" s="4"/>
      <c r="I42" s="12"/>
      <c r="J42" s="12"/>
      <c r="K42" s="30"/>
      <c r="M42" s="4"/>
      <c r="N42" s="4"/>
      <c r="P42" s="7"/>
      <c r="Q42" s="12"/>
      <c r="S42" s="30"/>
      <c r="V42" s="7"/>
      <c r="W42" s="12"/>
      <c r="Y42" s="30"/>
      <c r="AB42" s="7"/>
      <c r="AC42" s="12"/>
      <c r="AE42" s="30"/>
    </row>
    <row r="43" spans="1:31" ht="16.5" thickBot="1" x14ac:dyDescent="0.3">
      <c r="B43" s="4" t="s">
        <v>60</v>
      </c>
      <c r="F43" s="30"/>
      <c r="G43" s="4"/>
      <c r="H43" s="12"/>
      <c r="I43" s="15">
        <f>+I38+I41</f>
        <v>0</v>
      </c>
      <c r="J43" s="12"/>
      <c r="K43" s="30" t="e">
        <f>I43/I$13</f>
        <v>#DIV/0!</v>
      </c>
      <c r="L43" s="12"/>
      <c r="M43" s="4"/>
      <c r="N43" s="4"/>
      <c r="P43" s="12"/>
      <c r="Q43" s="15">
        <f>+Q38+Q41</f>
        <v>0</v>
      </c>
      <c r="S43" s="30" t="e">
        <f>Q43/Q$13</f>
        <v>#DIV/0!</v>
      </c>
      <c r="V43" s="12"/>
      <c r="W43" s="15">
        <f>+W38+W41</f>
        <v>0</v>
      </c>
      <c r="Y43" s="30" t="e">
        <f>W43/W$13</f>
        <v>#DIV/0!</v>
      </c>
      <c r="AB43" s="12"/>
      <c r="AC43" s="15">
        <f>+AC38+AC41</f>
        <v>0</v>
      </c>
      <c r="AE43" s="30" t="e">
        <f>AC43/AC$13</f>
        <v>#DIV/0!</v>
      </c>
    </row>
    <row r="44" spans="1:31" ht="16.5" thickTop="1" x14ac:dyDescent="0.25">
      <c r="F44" s="30"/>
      <c r="G44" s="4"/>
      <c r="H44" s="12"/>
      <c r="I44" s="12"/>
      <c r="J44" s="12"/>
      <c r="K44" s="30"/>
      <c r="L44" s="12"/>
      <c r="M44" s="4"/>
      <c r="N44" s="4"/>
      <c r="P44" s="12"/>
      <c r="Q44" s="12"/>
      <c r="S44" s="30"/>
      <c r="V44" s="12"/>
      <c r="W44" s="12"/>
      <c r="Y44" s="30"/>
      <c r="AB44" s="12"/>
      <c r="AC44" s="12"/>
      <c r="AE44" s="30"/>
    </row>
    <row r="45" spans="1:31" x14ac:dyDescent="0.25">
      <c r="A45" s="4" t="s">
        <v>61</v>
      </c>
      <c r="F45" s="28"/>
      <c r="G45" s="4"/>
      <c r="H45" s="12"/>
      <c r="I45" s="6"/>
      <c r="J45" s="6"/>
      <c r="K45" s="28"/>
      <c r="L45" s="6"/>
      <c r="M45" s="4"/>
      <c r="N45" s="4"/>
      <c r="P45" s="12"/>
      <c r="Q45" s="6"/>
      <c r="S45" s="28"/>
      <c r="V45" s="12"/>
      <c r="W45" s="6"/>
      <c r="Y45" s="28"/>
      <c r="AB45" s="12"/>
      <c r="AC45" s="6"/>
      <c r="AE45" s="28"/>
    </row>
    <row r="46" spans="1:31" ht="4.5" customHeight="1" x14ac:dyDescent="0.25">
      <c r="F46" s="28"/>
      <c r="G46" s="4"/>
      <c r="H46" s="12"/>
      <c r="I46" s="6"/>
      <c r="J46" s="6"/>
      <c r="K46" s="28"/>
      <c r="L46" s="6"/>
      <c r="M46" s="4"/>
      <c r="N46" s="4"/>
      <c r="P46" s="12"/>
      <c r="Q46" s="6"/>
      <c r="S46" s="28"/>
      <c r="V46" s="12"/>
      <c r="W46" s="6"/>
      <c r="Y46" s="28"/>
      <c r="AB46" s="12"/>
      <c r="AC46" s="6"/>
      <c r="AE46" s="28"/>
    </row>
    <row r="47" spans="1:31" ht="16.5" thickBot="1" x14ac:dyDescent="0.3">
      <c r="B47" s="4" t="s">
        <v>62</v>
      </c>
      <c r="F47" s="30"/>
      <c r="G47" s="4"/>
      <c r="H47" s="12"/>
      <c r="I47" s="16" t="e">
        <f>+I43/I54*1000</f>
        <v>#DIV/0!</v>
      </c>
      <c r="J47" s="25"/>
      <c r="K47" s="30"/>
      <c r="L47" s="25"/>
      <c r="M47" s="4"/>
      <c r="N47" s="4"/>
      <c r="P47" s="12"/>
      <c r="Q47" s="16" t="e">
        <f>+Q43/Q54*1000</f>
        <v>#DIV/0!</v>
      </c>
      <c r="S47" s="30"/>
      <c r="V47" s="12"/>
      <c r="W47" s="16" t="e">
        <f>+W43/W54*1000</f>
        <v>#DIV/0!</v>
      </c>
      <c r="Y47" s="30"/>
      <c r="AB47" s="12"/>
      <c r="AC47" s="16" t="e">
        <f>+AC43/AC54*1000</f>
        <v>#DIV/0!</v>
      </c>
      <c r="AE47" s="30"/>
    </row>
    <row r="48" spans="1:31" ht="11.25" customHeight="1" thickTop="1" x14ac:dyDescent="0.25">
      <c r="A48"/>
      <c r="F48" s="28"/>
      <c r="G48" s="4"/>
      <c r="H48" s="12"/>
      <c r="I48" s="6"/>
      <c r="J48" s="6"/>
      <c r="K48" s="28"/>
      <c r="L48" s="6"/>
      <c r="M48" s="4"/>
      <c r="N48" s="4"/>
      <c r="P48" s="12"/>
      <c r="Q48" s="6"/>
      <c r="S48" s="28"/>
      <c r="V48" s="12"/>
      <c r="W48" s="6"/>
      <c r="Y48" s="28"/>
      <c r="AB48" s="12"/>
      <c r="AC48" s="6"/>
      <c r="AE48" s="28"/>
    </row>
    <row r="49" spans="1:31" ht="16.5" thickBot="1" x14ac:dyDescent="0.3">
      <c r="B49" s="4" t="s">
        <v>63</v>
      </c>
      <c r="F49" s="30"/>
      <c r="G49" s="4"/>
      <c r="H49" s="12"/>
      <c r="I49" s="24" t="e">
        <f>+I43/I56*1000</f>
        <v>#DIV/0!</v>
      </c>
      <c r="J49" s="33"/>
      <c r="K49" s="30"/>
      <c r="L49" s="25"/>
      <c r="M49" s="4"/>
      <c r="N49" s="4"/>
      <c r="P49" s="12"/>
      <c r="Q49" s="24" t="e">
        <f>+Q43/Q56*1000</f>
        <v>#DIV/0!</v>
      </c>
      <c r="S49" s="30"/>
      <c r="V49" s="12"/>
      <c r="W49" s="24" t="e">
        <f>+W43/W56*1000</f>
        <v>#DIV/0!</v>
      </c>
      <c r="Y49" s="30"/>
      <c r="AB49" s="12"/>
      <c r="AC49" s="24" t="e">
        <f>+AC43/AC56*1000</f>
        <v>#DIV/0!</v>
      </c>
      <c r="AE49" s="30"/>
    </row>
    <row r="50" spans="1:31" ht="16.5" thickTop="1" x14ac:dyDescent="0.25">
      <c r="F50" s="28"/>
      <c r="G50" s="4"/>
      <c r="H50" s="12"/>
      <c r="I50" s="6"/>
      <c r="J50" s="6"/>
      <c r="K50" s="28"/>
      <c r="L50" s="6"/>
      <c r="M50" s="4"/>
      <c r="N50" s="4"/>
      <c r="P50" s="12"/>
      <c r="Q50" s="6"/>
      <c r="S50" s="28"/>
      <c r="V50" s="12"/>
      <c r="W50" s="6"/>
      <c r="Y50" s="28"/>
      <c r="AB50" s="12"/>
      <c r="AC50" s="6"/>
      <c r="AE50" s="28"/>
    </row>
    <row r="51" spans="1:31" hidden="1" x14ac:dyDescent="0.25">
      <c r="F51" s="28"/>
      <c r="G51" s="4"/>
      <c r="H51" s="12"/>
      <c r="I51" s="6"/>
      <c r="J51" s="6"/>
      <c r="K51" s="28"/>
      <c r="L51" s="6"/>
      <c r="M51" s="4"/>
      <c r="N51" s="4"/>
      <c r="P51" s="12"/>
      <c r="Q51" s="6"/>
      <c r="S51" s="28"/>
      <c r="V51" s="12"/>
      <c r="W51" s="6"/>
      <c r="Y51" s="28"/>
      <c r="AB51" s="12"/>
      <c r="AC51" s="6"/>
      <c r="AE51" s="28"/>
    </row>
    <row r="52" spans="1:31" x14ac:dyDescent="0.25">
      <c r="A52" s="4" t="s">
        <v>64</v>
      </c>
      <c r="F52" s="31"/>
      <c r="G52" s="4"/>
      <c r="H52"/>
      <c r="I52"/>
      <c r="J52"/>
      <c r="K52" s="31"/>
      <c r="L52"/>
      <c r="M52" s="4"/>
      <c r="N52" s="4"/>
      <c r="P52"/>
      <c r="Q52"/>
      <c r="S52" s="31"/>
      <c r="V52"/>
      <c r="W52"/>
      <c r="Y52" s="31"/>
      <c r="AB52"/>
      <c r="AC52"/>
      <c r="AE52" s="31"/>
    </row>
    <row r="53" spans="1:31" ht="7.5" customHeight="1" x14ac:dyDescent="0.25">
      <c r="F53" s="28"/>
      <c r="G53" s="4"/>
      <c r="H53" s="12"/>
      <c r="I53" s="6"/>
      <c r="J53" s="6"/>
      <c r="K53" s="28"/>
      <c r="L53" s="6"/>
      <c r="M53" s="4"/>
      <c r="N53" s="4"/>
      <c r="P53" s="12"/>
      <c r="Q53" s="6"/>
      <c r="S53" s="28"/>
      <c r="V53" s="12"/>
      <c r="W53" s="6"/>
      <c r="Y53" s="28"/>
      <c r="AB53" s="12"/>
      <c r="AC53" s="6"/>
      <c r="AE53" s="28"/>
    </row>
    <row r="54" spans="1:31" ht="16.5" thickBot="1" x14ac:dyDescent="0.3">
      <c r="B54" s="4" t="s">
        <v>37</v>
      </c>
      <c r="F54" s="30"/>
      <c r="G54" s="4"/>
      <c r="H54" s="12"/>
      <c r="I54" s="15">
        <f>+'IS-Deutsch_Euro'!K55</f>
        <v>0</v>
      </c>
      <c r="J54" s="34"/>
      <c r="K54" s="30"/>
      <c r="L54" s="13"/>
      <c r="M54" s="4"/>
      <c r="N54" s="4"/>
      <c r="P54" s="12"/>
      <c r="Q54" s="15">
        <f>+'IS-Deutsch_Euro'!S55</f>
        <v>0</v>
      </c>
      <c r="S54" s="30"/>
      <c r="V54" s="12"/>
      <c r="W54" s="15">
        <f>+'IS-Deutsch_Euro'!Y55</f>
        <v>0</v>
      </c>
      <c r="Y54" s="30"/>
      <c r="AB54" s="12"/>
      <c r="AC54" s="15">
        <f>+'IS-Deutsch_Euro'!AE55</f>
        <v>0</v>
      </c>
      <c r="AE54" s="30"/>
    </row>
    <row r="55" spans="1:31" ht="5.25" customHeight="1" thickTop="1" x14ac:dyDescent="0.25">
      <c r="F55" s="28"/>
      <c r="G55" s="4"/>
      <c r="H55" s="12"/>
      <c r="I55" s="6"/>
      <c r="J55" s="6"/>
      <c r="K55" s="28"/>
      <c r="L55" s="6"/>
      <c r="M55" s="4"/>
      <c r="N55" s="4"/>
      <c r="P55" s="12"/>
      <c r="Q55" s="6"/>
      <c r="S55" s="28"/>
      <c r="V55" s="12"/>
      <c r="W55" s="6"/>
      <c r="Y55" s="28"/>
      <c r="AB55" s="12"/>
      <c r="AC55" s="6"/>
      <c r="AE55" s="28"/>
    </row>
    <row r="56" spans="1:31" ht="16.5" thickBot="1" x14ac:dyDescent="0.3">
      <c r="B56" s="4" t="s">
        <v>38</v>
      </c>
      <c r="F56" s="30"/>
      <c r="G56" s="4"/>
      <c r="H56"/>
      <c r="I56" s="15">
        <f>+'IS-Deutsch_Euro'!K57</f>
        <v>0</v>
      </c>
      <c r="J56" s="34"/>
      <c r="K56" s="30"/>
      <c r="L56" s="13"/>
      <c r="M56" s="4"/>
      <c r="N56" s="4"/>
      <c r="P56"/>
      <c r="Q56" s="15">
        <f>+'IS-Deutsch_Euro'!S57</f>
        <v>0</v>
      </c>
      <c r="S56" s="30"/>
      <c r="V56"/>
      <c r="W56" s="15">
        <f>+'IS-Deutsch_Euro'!Y57</f>
        <v>0</v>
      </c>
      <c r="Y56" s="30"/>
      <c r="AB56"/>
      <c r="AC56" s="15">
        <f>+'IS-Deutsch_Euro'!AE57</f>
        <v>0</v>
      </c>
      <c r="AE56" s="30"/>
    </row>
    <row r="57" spans="1:31" ht="10.5" customHeight="1" thickTop="1" x14ac:dyDescent="0.25">
      <c r="B57" s="4" t="s">
        <v>7</v>
      </c>
      <c r="C57" s="21"/>
      <c r="D57" s="21"/>
      <c r="E57" s="21"/>
      <c r="F57" s="30"/>
      <c r="G57" s="21"/>
      <c r="H57" s="12"/>
      <c r="I57" s="13"/>
      <c r="J57" s="13"/>
      <c r="K57" s="30"/>
      <c r="L57" s="13"/>
      <c r="M57" s="4"/>
      <c r="N57" s="4"/>
      <c r="O57" s="13"/>
      <c r="P57" s="12"/>
      <c r="Q57" s="6"/>
      <c r="S57" s="30"/>
      <c r="U57" s="13"/>
      <c r="V57" s="12"/>
      <c r="W57" s="6"/>
      <c r="Y57" s="30"/>
      <c r="AA57" s="13"/>
      <c r="AB57" s="12"/>
      <c r="AC57" s="6"/>
      <c r="AE57" s="30"/>
    </row>
    <row r="58" spans="1:31" x14ac:dyDescent="0.25">
      <c r="A58" s="23" t="s">
        <v>65</v>
      </c>
      <c r="F58" s="30"/>
      <c r="G58" s="4"/>
      <c r="H58" s="12"/>
      <c r="I58" s="12"/>
      <c r="J58" s="12"/>
      <c r="K58" s="30"/>
      <c r="L58" s="12"/>
      <c r="M58" s="4"/>
      <c r="N58" s="4"/>
      <c r="O58" s="12"/>
      <c r="P58" s="12"/>
      <c r="Q58" s="12"/>
      <c r="S58" s="30"/>
      <c r="U58" s="12"/>
      <c r="V58" s="12"/>
      <c r="W58" s="12"/>
      <c r="Y58" s="30"/>
      <c r="AA58" s="12"/>
      <c r="AB58" s="12"/>
      <c r="AC58" s="12"/>
      <c r="AE58" s="30"/>
    </row>
    <row r="59" spans="1:31" x14ac:dyDescent="0.25">
      <c r="I59" s="7" t="str">
        <f>IF(I43='IS-Deutsch_Euro'!K44,"","ERROR")</f>
        <v/>
      </c>
      <c r="Q59" s="7" t="str">
        <f>IF(Q43='IS-Deutsch_Euro'!S44,"","ERROR")</f>
        <v/>
      </c>
      <c r="W59" s="7" t="str">
        <f>IF(W43='IS-Deutsch_Euro'!Y44,"","ERROR")</f>
        <v/>
      </c>
      <c r="AC59" s="7" t="str">
        <f>IF(AC43='IS-Deutsch_Euro'!AE44,"","ERROR")</f>
        <v/>
      </c>
    </row>
    <row r="60" spans="1:31" x14ac:dyDescent="0.25">
      <c r="I60" s="46"/>
    </row>
  </sheetData>
  <mergeCells count="11">
    <mergeCell ref="A1:AC1"/>
    <mergeCell ref="O7:Q7"/>
    <mergeCell ref="U7:W7"/>
    <mergeCell ref="AA7:AC7"/>
    <mergeCell ref="L6:N6"/>
    <mergeCell ref="G7:I7"/>
    <mergeCell ref="G9:I9"/>
    <mergeCell ref="A3:AC3"/>
    <mergeCell ref="A2:AC2"/>
    <mergeCell ref="G8:I8"/>
    <mergeCell ref="O8:Q8"/>
  </mergeCells>
  <phoneticPr fontId="0" type="noConversion"/>
  <printOptions horizontalCentered="1" verticalCentered="1"/>
  <pageMargins left="0.27559055118110237" right="0.27559055118110237" top="0.39370078740157483" bottom="0.51181102362204722" header="0.51181102362204722" footer="0.51181102362204722"/>
  <pageSetup paperSize="9" scale="81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8"/>
  <sheetViews>
    <sheetView zoomScale="75" zoomScaleNormal="75" workbookViewId="0">
      <selection activeCell="G54" sqref="G54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7.5703125" style="106" customWidth="1"/>
    <col min="8" max="8" width="11.140625" style="106" customWidth="1"/>
    <col min="9" max="11" width="3.140625" style="107" customWidth="1"/>
    <col min="12" max="12" width="9.85546875" style="108" customWidth="1"/>
    <col min="13" max="13" width="1.7109375" style="108" customWidth="1"/>
    <col min="14" max="14" width="15.7109375" style="108" customWidth="1"/>
    <col min="15" max="15" width="9.140625" style="109" bestFit="1" customWidth="1"/>
    <col min="16" max="16" width="3.140625" style="106" customWidth="1"/>
    <col min="17" max="17" width="9.85546875" style="108" customWidth="1"/>
    <col min="18" max="18" width="1.7109375" style="108" customWidth="1"/>
    <col min="19" max="19" width="14.140625" style="108" customWidth="1"/>
    <col min="20" max="20" width="6" style="154" customWidth="1"/>
    <col min="21" max="21" width="9" style="109" customWidth="1"/>
    <col min="22" max="22" width="3.5703125" style="109" customWidth="1"/>
    <col min="23" max="23" width="8.5703125" style="109" customWidth="1"/>
    <col min="24" max="24" width="7.42578125" style="109" customWidth="1"/>
    <col min="25" max="25" width="3.5703125" style="109" customWidth="1"/>
    <col min="26" max="16384" width="11.42578125" style="106"/>
  </cols>
  <sheetData>
    <row r="1" spans="1:25" ht="15" customHeight="1" x14ac:dyDescent="0.25"/>
    <row r="2" spans="1:25" x14ac:dyDescent="0.2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x14ac:dyDescent="0.25">
      <c r="A3" s="266" t="s">
        <v>202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1"/>
      <c r="M4" s="111"/>
      <c r="N4" s="111"/>
      <c r="O4" s="113"/>
      <c r="P4" s="111"/>
      <c r="Q4" s="111"/>
      <c r="R4" s="111"/>
      <c r="S4" s="111"/>
      <c r="T4" s="112"/>
      <c r="U4" s="113"/>
      <c r="V4" s="105"/>
      <c r="W4" s="165"/>
      <c r="X4" s="105"/>
      <c r="Y4" s="105"/>
    </row>
    <row r="5" spans="1:2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117"/>
      <c r="K5" s="117"/>
      <c r="L5" s="262" t="s">
        <v>196</v>
      </c>
      <c r="M5" s="262"/>
      <c r="N5" s="262"/>
      <c r="O5" s="105"/>
      <c r="P5" s="118"/>
      <c r="Q5" s="262" t="s">
        <v>196</v>
      </c>
      <c r="R5" s="262"/>
      <c r="S5" s="262"/>
      <c r="T5" s="155"/>
      <c r="U5" s="105"/>
      <c r="V5" s="105"/>
      <c r="W5" s="106"/>
      <c r="X5" s="106"/>
      <c r="Y5" s="106"/>
    </row>
    <row r="6" spans="1:25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120"/>
      <c r="K6" s="120"/>
      <c r="L6" s="264" t="s">
        <v>205</v>
      </c>
      <c r="M6" s="264"/>
      <c r="N6" s="264"/>
      <c r="O6" s="121"/>
      <c r="P6" s="119"/>
      <c r="Q6" s="264" t="s">
        <v>206</v>
      </c>
      <c r="R6" s="264"/>
      <c r="S6" s="264"/>
      <c r="T6" s="156"/>
      <c r="U6" s="121"/>
      <c r="V6" s="121"/>
    </row>
    <row r="7" spans="1:2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122"/>
      <c r="K7" s="122"/>
      <c r="L7" s="265" t="s">
        <v>103</v>
      </c>
      <c r="M7" s="265"/>
      <c r="N7" s="265"/>
      <c r="O7" s="113"/>
      <c r="P7" s="111"/>
      <c r="Q7" s="265" t="str">
        <f>"€ '000"</f>
        <v>€ '000</v>
      </c>
      <c r="R7" s="265"/>
      <c r="S7" s="265"/>
      <c r="T7" s="123"/>
      <c r="U7" s="113"/>
      <c r="V7" s="105"/>
    </row>
    <row r="8" spans="1:2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17"/>
      <c r="K8" s="117"/>
      <c r="L8" s="124"/>
      <c r="M8" s="124"/>
      <c r="N8" s="110"/>
      <c r="O8" s="91"/>
      <c r="P8" s="125"/>
      <c r="Q8" s="124"/>
      <c r="R8" s="124"/>
      <c r="S8" s="110"/>
      <c r="T8" s="157"/>
      <c r="U8" s="91"/>
      <c r="V8" s="167"/>
      <c r="W8" s="106"/>
      <c r="X8" s="106"/>
      <c r="Y8" s="106"/>
    </row>
    <row r="9" spans="1:2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17"/>
      <c r="K9" s="117"/>
      <c r="L9" s="124"/>
      <c r="M9" s="124"/>
      <c r="N9" s="258"/>
      <c r="O9" s="94"/>
      <c r="P9" s="126"/>
      <c r="Q9" s="124"/>
      <c r="R9" s="124"/>
      <c r="S9" s="110"/>
      <c r="T9" s="157"/>
      <c r="U9" s="94"/>
      <c r="V9" s="168"/>
      <c r="W9" s="106"/>
      <c r="X9" s="106"/>
      <c r="Y9" s="106"/>
    </row>
    <row r="10" spans="1:25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str">
        <f>+GuV_D!H10</f>
        <v>(2q) (4)</v>
      </c>
      <c r="I10" s="129"/>
      <c r="J10" s="129"/>
      <c r="K10" s="129"/>
      <c r="L10" s="130"/>
      <c r="M10" s="130"/>
      <c r="N10" s="130">
        <v>861875</v>
      </c>
      <c r="O10" s="97">
        <v>1</v>
      </c>
      <c r="P10" s="131"/>
      <c r="Q10" s="130"/>
      <c r="R10" s="130"/>
      <c r="S10" s="130">
        <v>758793</v>
      </c>
      <c r="T10" s="144"/>
      <c r="U10" s="97">
        <v>1</v>
      </c>
      <c r="V10" s="171"/>
      <c r="X10" s="195"/>
    </row>
    <row r="11" spans="1:2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29"/>
      <c r="K11" s="129"/>
      <c r="L11" s="130"/>
      <c r="M11" s="130"/>
      <c r="N11" s="130"/>
      <c r="O11" s="97"/>
      <c r="P11" s="131"/>
      <c r="Q11" s="130"/>
      <c r="R11" s="130"/>
      <c r="S11" s="130"/>
      <c r="T11" s="144"/>
      <c r="U11" s="97"/>
      <c r="V11" s="171"/>
      <c r="X11" s="195"/>
    </row>
    <row r="12" spans="1:25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17"/>
      <c r="K12" s="117"/>
      <c r="L12" s="124"/>
      <c r="M12" s="124"/>
      <c r="N12" s="259">
        <v>400511</v>
      </c>
      <c r="O12" s="100">
        <v>0.46500000000000002</v>
      </c>
      <c r="P12" s="126"/>
      <c r="Q12" s="124"/>
      <c r="R12" s="124"/>
      <c r="S12" s="259">
        <v>343957</v>
      </c>
      <c r="T12" s="132"/>
      <c r="U12" s="100">
        <v>0.45300000000000001</v>
      </c>
      <c r="V12" s="171"/>
      <c r="W12" s="106"/>
      <c r="X12" s="195"/>
      <c r="Y12" s="106"/>
    </row>
    <row r="13" spans="1:25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17"/>
      <c r="K13" s="117"/>
      <c r="L13" s="124"/>
      <c r="M13" s="124"/>
      <c r="N13" s="132"/>
      <c r="O13" s="100"/>
      <c r="P13" s="126"/>
      <c r="Q13" s="124"/>
      <c r="R13" s="124"/>
      <c r="S13" s="132"/>
      <c r="T13" s="132"/>
      <c r="U13" s="100"/>
      <c r="V13" s="171"/>
      <c r="W13" s="106"/>
      <c r="X13" s="195"/>
      <c r="Y13" s="106"/>
    </row>
    <row r="14" spans="1:25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22"/>
      <c r="K14" s="122"/>
      <c r="L14" s="130"/>
      <c r="M14" s="130"/>
      <c r="N14" s="134">
        <v>461364</v>
      </c>
      <c r="O14" s="97">
        <v>0.53500000000000003</v>
      </c>
      <c r="P14" s="131"/>
      <c r="Q14" s="130"/>
      <c r="R14" s="130"/>
      <c r="S14" s="134">
        <v>414836</v>
      </c>
      <c r="T14" s="144"/>
      <c r="U14" s="97">
        <v>0.54700000000000004</v>
      </c>
      <c r="V14" s="171"/>
    </row>
    <row r="15" spans="1:25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22"/>
      <c r="K15" s="122"/>
      <c r="L15" s="130"/>
      <c r="M15" s="130"/>
      <c r="N15" s="130"/>
      <c r="O15" s="97"/>
      <c r="P15" s="131"/>
      <c r="Q15" s="130"/>
      <c r="R15" s="130"/>
      <c r="S15" s="130"/>
      <c r="T15" s="144"/>
      <c r="U15" s="97"/>
      <c r="V15" s="171"/>
    </row>
    <row r="16" spans="1:25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17"/>
      <c r="K16" s="117"/>
      <c r="L16" s="124"/>
      <c r="M16" s="124"/>
      <c r="N16" s="259">
        <f>(204037)</f>
        <v>204037</v>
      </c>
      <c r="O16" s="100">
        <v>0.23699999999999999</v>
      </c>
      <c r="P16" s="126"/>
      <c r="Q16" s="124"/>
      <c r="R16" s="124"/>
      <c r="S16" s="259">
        <v>187140</v>
      </c>
      <c r="T16" s="132"/>
      <c r="U16" s="100">
        <v>0.247</v>
      </c>
      <c r="V16" s="171"/>
      <c r="W16" s="106"/>
      <c r="X16" s="106"/>
      <c r="Y16" s="106"/>
    </row>
    <row r="17" spans="1:25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17"/>
      <c r="K17" s="117"/>
      <c r="L17" s="124"/>
      <c r="M17" s="124"/>
      <c r="N17" s="259">
        <v>40977</v>
      </c>
      <c r="O17" s="100">
        <v>4.8000000000000001E-2</v>
      </c>
      <c r="P17" s="126"/>
      <c r="Q17" s="124"/>
      <c r="R17" s="124"/>
      <c r="S17" s="259">
        <v>40276</v>
      </c>
      <c r="T17" s="132"/>
      <c r="U17" s="100">
        <v>5.2999999999999999E-2</v>
      </c>
      <c r="V17" s="171"/>
      <c r="W17" s="106"/>
      <c r="X17" s="106"/>
      <c r="Y17" s="106"/>
    </row>
    <row r="18" spans="1:25" x14ac:dyDescent="0.25">
      <c r="A18" s="118" t="s">
        <v>113</v>
      </c>
      <c r="B18" s="118"/>
      <c r="C18" s="118"/>
      <c r="D18" s="118"/>
      <c r="E18" s="118"/>
      <c r="F18" s="118"/>
      <c r="G18" s="118"/>
      <c r="H18" s="182" t="str">
        <f>+GuV_D!H18</f>
        <v>(34)</v>
      </c>
      <c r="I18" s="117"/>
      <c r="J18" s="117"/>
      <c r="K18" s="117"/>
      <c r="L18" s="124"/>
      <c r="M18" s="124"/>
      <c r="N18" s="259">
        <v>93450</v>
      </c>
      <c r="O18" s="100">
        <v>0.108</v>
      </c>
      <c r="P18" s="126"/>
      <c r="Q18" s="124"/>
      <c r="R18" s="124"/>
      <c r="S18" s="259">
        <v>84215</v>
      </c>
      <c r="T18" s="132"/>
      <c r="U18" s="100">
        <v>0.111</v>
      </c>
      <c r="V18" s="173"/>
      <c r="W18" s="106"/>
      <c r="X18" s="106"/>
      <c r="Y18" s="106"/>
    </row>
    <row r="19" spans="1:25" x14ac:dyDescent="0.25">
      <c r="A19" s="118" t="s">
        <v>122</v>
      </c>
      <c r="B19" s="118"/>
      <c r="C19" s="118"/>
      <c r="D19" s="118"/>
      <c r="E19" s="118"/>
      <c r="F19" s="118"/>
      <c r="G19" s="118"/>
      <c r="H19" s="182" t="str">
        <f>+GuV_D!H19</f>
        <v>(5)</v>
      </c>
      <c r="I19" s="117"/>
      <c r="J19" s="117"/>
      <c r="K19" s="117"/>
      <c r="L19" s="132"/>
      <c r="M19" s="132"/>
      <c r="N19" s="260" t="s">
        <v>212</v>
      </c>
      <c r="O19" s="100">
        <v>0</v>
      </c>
      <c r="P19" s="126"/>
      <c r="Q19" s="132"/>
      <c r="R19" s="132"/>
      <c r="S19" s="124">
        <v>361</v>
      </c>
      <c r="T19" s="132"/>
      <c r="U19" s="100">
        <v>0</v>
      </c>
      <c r="V19" s="171"/>
      <c r="W19" s="106"/>
      <c r="X19" s="196"/>
      <c r="Y19" s="106"/>
    </row>
    <row r="20" spans="1:25" hidden="1" x14ac:dyDescent="0.25">
      <c r="A20" s="118" t="s">
        <v>140</v>
      </c>
      <c r="B20" s="118"/>
      <c r="C20" s="118"/>
      <c r="D20" s="118"/>
      <c r="E20" s="118"/>
      <c r="F20" s="118"/>
      <c r="G20" s="118"/>
      <c r="H20" s="182">
        <f>+GuV_D!H20</f>
        <v>0</v>
      </c>
      <c r="I20" s="117"/>
      <c r="J20" s="117"/>
      <c r="K20" s="117"/>
      <c r="L20" s="132"/>
      <c r="M20" s="132"/>
      <c r="N20" s="124" t="e">
        <f>+#REF!</f>
        <v>#REF!</v>
      </c>
      <c r="O20" s="100" t="e">
        <f>N20/-$N$10</f>
        <v>#REF!</v>
      </c>
      <c r="P20" s="126"/>
      <c r="Q20" s="132"/>
      <c r="R20" s="132"/>
      <c r="S20" s="124" t="e">
        <f>+#REF!</f>
        <v>#REF!</v>
      </c>
      <c r="T20" s="132"/>
      <c r="U20" s="100" t="e">
        <f>+S20/-$S$10</f>
        <v>#REF!</v>
      </c>
      <c r="V20" s="171"/>
      <c r="W20" s="106"/>
      <c r="X20" s="196"/>
      <c r="Y20" s="106"/>
    </row>
    <row r="21" spans="1:25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s">
        <v>158</v>
      </c>
      <c r="I21" s="129"/>
      <c r="J21" s="129"/>
      <c r="K21" s="129"/>
      <c r="L21" s="124"/>
      <c r="M21" s="124"/>
      <c r="N21" s="124" t="e">
        <f>#REF!</f>
        <v>#REF!</v>
      </c>
      <c r="O21" s="100" t="e">
        <f>N21/-$N$10</f>
        <v>#REF!</v>
      </c>
      <c r="P21" s="126"/>
      <c r="Q21" s="124"/>
      <c r="R21" s="124"/>
      <c r="S21" s="124" t="e">
        <f>#REF!</f>
        <v>#REF!</v>
      </c>
      <c r="T21" s="132"/>
      <c r="U21" s="100" t="e">
        <f>+S21/-$S$10</f>
        <v>#REF!</v>
      </c>
      <c r="V21" s="171"/>
      <c r="W21" s="106"/>
      <c r="X21" s="106"/>
      <c r="Y21" s="106"/>
    </row>
    <row r="22" spans="1:25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9"/>
      <c r="K22" s="129"/>
      <c r="L22" s="124"/>
      <c r="M22" s="124"/>
      <c r="N22" s="124"/>
      <c r="O22" s="100"/>
      <c r="P22" s="126"/>
      <c r="Q22" s="124"/>
      <c r="R22" s="124"/>
      <c r="S22" s="132"/>
      <c r="T22" s="132"/>
      <c r="U22" s="100"/>
      <c r="V22" s="168"/>
      <c r="W22" s="106"/>
      <c r="X22" s="106"/>
      <c r="Y22" s="106"/>
    </row>
    <row r="23" spans="1:25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6"/>
      <c r="K23" s="136"/>
      <c r="L23" s="138">
        <v>140795</v>
      </c>
      <c r="M23" s="138"/>
      <c r="N23" s="137"/>
      <c r="O23" s="100">
        <v>0.16300000000000001</v>
      </c>
      <c r="P23" s="139"/>
      <c r="Q23" s="137">
        <v>122508</v>
      </c>
      <c r="R23" s="138"/>
      <c r="S23" s="137"/>
      <c r="T23" s="137"/>
      <c r="U23" s="100">
        <v>0.161</v>
      </c>
      <c r="V23" s="171"/>
      <c r="X23" s="196"/>
    </row>
    <row r="24" spans="1:25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6"/>
      <c r="K24" s="136"/>
      <c r="L24" s="138">
        <v>17895</v>
      </c>
      <c r="M24" s="138"/>
      <c r="N24" s="137"/>
      <c r="O24" s="102"/>
      <c r="P24" s="139"/>
      <c r="Q24" s="137">
        <v>18942</v>
      </c>
      <c r="R24" s="138"/>
      <c r="S24" s="137"/>
      <c r="T24" s="137"/>
      <c r="U24" s="102"/>
      <c r="V24" s="171"/>
      <c r="X24" s="196"/>
    </row>
    <row r="25" spans="1:25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9"/>
      <c r="K25" s="129"/>
      <c r="L25" s="124"/>
      <c r="M25" s="124"/>
      <c r="N25" s="132"/>
      <c r="O25" s="100"/>
      <c r="P25" s="126"/>
      <c r="Q25" s="124"/>
      <c r="R25" s="124"/>
      <c r="S25" s="132"/>
      <c r="T25" s="132"/>
      <c r="U25" s="100"/>
      <c r="V25" s="168"/>
      <c r="W25" s="106"/>
      <c r="X25" s="106"/>
      <c r="Y25" s="106"/>
    </row>
    <row r="26" spans="1:25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22"/>
      <c r="K26" s="122"/>
      <c r="L26" s="141"/>
      <c r="M26" s="141"/>
      <c r="N26" s="141">
        <v>122900</v>
      </c>
      <c r="O26" s="97">
        <v>0.14299999999999999</v>
      </c>
      <c r="P26" s="131"/>
      <c r="Q26" s="236"/>
      <c r="R26" s="236"/>
      <c r="S26" s="141">
        <v>103566</v>
      </c>
      <c r="T26" s="144"/>
      <c r="U26" s="97">
        <v>0.13600000000000001</v>
      </c>
      <c r="V26" s="171"/>
    </row>
    <row r="27" spans="1:25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17"/>
      <c r="K27" s="117"/>
      <c r="L27" s="124"/>
      <c r="M27" s="124"/>
      <c r="N27" s="124"/>
      <c r="O27" s="101"/>
      <c r="P27" s="126"/>
      <c r="Q27" s="124"/>
      <c r="R27" s="124"/>
      <c r="S27" s="124"/>
      <c r="T27" s="132"/>
      <c r="U27" s="101"/>
      <c r="V27" s="168"/>
      <c r="W27" s="106"/>
      <c r="X27" s="106"/>
      <c r="Y27" s="106"/>
    </row>
    <row r="28" spans="1:25" ht="18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182" t="str">
        <f>+GuV_D!H28</f>
        <v>(7) (14)</v>
      </c>
      <c r="I28" s="117"/>
      <c r="J28" s="117"/>
      <c r="K28" s="117"/>
      <c r="L28" s="124"/>
      <c r="M28" s="124"/>
      <c r="N28" s="124">
        <v>10</v>
      </c>
      <c r="O28" s="100">
        <v>0</v>
      </c>
      <c r="P28" s="126"/>
      <c r="Q28" s="124"/>
      <c r="R28" s="124"/>
      <c r="S28" s="259">
        <v>68</v>
      </c>
      <c r="T28" s="132"/>
      <c r="U28" s="100">
        <v>0</v>
      </c>
      <c r="V28" s="168"/>
      <c r="W28" s="106"/>
      <c r="X28" s="106"/>
      <c r="Y28" s="106"/>
    </row>
    <row r="29" spans="1:25" x14ac:dyDescent="0.25">
      <c r="A29" s="118" t="s">
        <v>115</v>
      </c>
      <c r="B29" s="118"/>
      <c r="C29" s="118"/>
      <c r="D29" s="118"/>
      <c r="E29" s="118"/>
      <c r="F29" s="118"/>
      <c r="G29" s="118"/>
      <c r="H29" s="182" t="str">
        <f>+GuV_D!H29</f>
        <v>(7)</v>
      </c>
      <c r="I29" s="117"/>
      <c r="J29" s="117"/>
      <c r="K29" s="117"/>
      <c r="L29" s="124"/>
      <c r="M29" s="124"/>
      <c r="N29" s="124">
        <v>3023</v>
      </c>
      <c r="O29" s="100">
        <v>4.0000000000000001E-3</v>
      </c>
      <c r="P29" s="126"/>
      <c r="Q29" s="124"/>
      <c r="R29" s="124"/>
      <c r="S29" s="132">
        <v>4522</v>
      </c>
      <c r="T29" s="132"/>
      <c r="U29" s="100">
        <f>+S29/$S$10</f>
        <v>5.9594645707063722E-3</v>
      </c>
      <c r="V29" s="171"/>
      <c r="W29" s="106"/>
      <c r="X29" s="196"/>
      <c r="Y29" s="106"/>
    </row>
    <row r="30" spans="1:25" x14ac:dyDescent="0.25">
      <c r="A30" s="118" t="s">
        <v>118</v>
      </c>
      <c r="B30" s="118"/>
      <c r="C30" s="118"/>
      <c r="D30" s="118"/>
      <c r="E30" s="118"/>
      <c r="F30" s="118"/>
      <c r="G30" s="118"/>
      <c r="H30" s="182" t="str">
        <f>+GuV_D!H30</f>
        <v>(7)</v>
      </c>
      <c r="I30" s="117"/>
      <c r="J30" s="117"/>
      <c r="K30" s="117"/>
      <c r="L30" s="124"/>
      <c r="M30" s="124"/>
      <c r="N30" s="259">
        <v>6083</v>
      </c>
      <c r="O30" s="100">
        <v>7.0000000000000001E-3</v>
      </c>
      <c r="P30" s="126"/>
      <c r="Q30" s="124"/>
      <c r="R30" s="124"/>
      <c r="S30" s="259">
        <v>7171</v>
      </c>
      <c r="T30" s="132"/>
      <c r="U30" s="100">
        <v>8.9999999999999993E-3</v>
      </c>
      <c r="V30" s="171"/>
      <c r="W30" s="106"/>
      <c r="X30" s="196"/>
      <c r="Y30" s="106"/>
    </row>
    <row r="31" spans="1:25" x14ac:dyDescent="0.25">
      <c r="A31" s="118" t="s">
        <v>114</v>
      </c>
      <c r="B31" s="118"/>
      <c r="C31" s="118"/>
      <c r="D31" s="118"/>
      <c r="E31" s="118"/>
      <c r="F31" s="118"/>
      <c r="G31" s="118"/>
      <c r="H31" s="182" t="str">
        <f>+GuV_D!H31</f>
        <v>(2d) (7)</v>
      </c>
      <c r="I31" s="117"/>
      <c r="J31" s="117"/>
      <c r="K31" s="117"/>
      <c r="L31" s="124"/>
      <c r="M31" s="124"/>
      <c r="N31" s="259">
        <v>6358</v>
      </c>
      <c r="O31" s="100">
        <v>-7.0000000000000001E-3</v>
      </c>
      <c r="P31" s="126"/>
      <c r="Q31" s="124"/>
      <c r="R31" s="124"/>
      <c r="S31" s="259">
        <v>2570</v>
      </c>
      <c r="T31" s="132"/>
      <c r="U31" s="100">
        <v>-3.0000000000000001E-3</v>
      </c>
      <c r="V31" s="171"/>
      <c r="W31" s="106"/>
      <c r="X31" s="196"/>
      <c r="Y31" s="106"/>
    </row>
    <row r="32" spans="1:25" x14ac:dyDescent="0.25">
      <c r="A32" s="118" t="s">
        <v>143</v>
      </c>
      <c r="B32" s="118"/>
      <c r="C32" s="118"/>
      <c r="D32" s="118"/>
      <c r="E32" s="118"/>
      <c r="F32" s="227"/>
      <c r="G32" s="118"/>
      <c r="H32" s="182" t="str">
        <f>+GuV_D!H32</f>
        <v>(7)</v>
      </c>
      <c r="I32" s="117"/>
      <c r="J32" s="117"/>
      <c r="K32" s="117"/>
      <c r="L32" s="124"/>
      <c r="M32" s="124"/>
      <c r="N32" s="133">
        <v>2687</v>
      </c>
      <c r="O32" s="100">
        <v>3.0000000000000001E-3</v>
      </c>
      <c r="P32" s="142"/>
      <c r="Q32" s="124"/>
      <c r="R32" s="124"/>
      <c r="S32" s="133">
        <v>2602</v>
      </c>
      <c r="T32" s="132"/>
      <c r="U32" s="100">
        <v>3.0000000000000001E-3</v>
      </c>
      <c r="V32" s="171"/>
      <c r="W32" s="106"/>
      <c r="X32" s="106"/>
      <c r="Y32" s="106"/>
    </row>
    <row r="33" spans="1:25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17"/>
      <c r="K33" s="117"/>
      <c r="L33" s="124"/>
      <c r="M33" s="124"/>
      <c r="N33" s="132"/>
      <c r="O33" s="100"/>
      <c r="P33" s="142"/>
      <c r="Q33" s="124"/>
      <c r="R33" s="124"/>
      <c r="S33" s="132"/>
      <c r="T33" s="132"/>
      <c r="U33" s="100"/>
      <c r="V33" s="171"/>
      <c r="W33" s="106"/>
      <c r="X33" s="106"/>
      <c r="Y33" s="106"/>
    </row>
    <row r="34" spans="1:25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>
        <v>0</v>
      </c>
      <c r="I34" s="122"/>
      <c r="J34" s="122"/>
      <c r="K34" s="122"/>
      <c r="L34" s="130"/>
      <c r="M34" s="130"/>
      <c r="N34" s="130">
        <v>116179</v>
      </c>
      <c r="O34" s="97">
        <v>0.13500000000000001</v>
      </c>
      <c r="P34" s="131"/>
      <c r="Q34" s="130"/>
      <c r="R34" s="130"/>
      <c r="S34" s="130">
        <v>100881</v>
      </c>
      <c r="T34" s="144"/>
      <c r="U34" s="97">
        <v>0.13300000000000001</v>
      </c>
      <c r="V34" s="171"/>
    </row>
    <row r="35" spans="1:25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17"/>
      <c r="K35" s="117"/>
      <c r="L35" s="124"/>
      <c r="M35" s="124"/>
      <c r="N35" s="124"/>
      <c r="O35" s="101"/>
      <c r="P35" s="126"/>
      <c r="Q35" s="124"/>
      <c r="R35" s="124"/>
      <c r="S35" s="124"/>
      <c r="T35" s="132"/>
      <c r="U35" s="101"/>
      <c r="V35" s="168"/>
      <c r="W35" s="106"/>
      <c r="X35" s="106"/>
      <c r="Y35" s="106"/>
    </row>
    <row r="36" spans="1:25" x14ac:dyDescent="0.25">
      <c r="A36" s="118" t="s">
        <v>117</v>
      </c>
      <c r="B36" s="118"/>
      <c r="C36" s="118"/>
      <c r="D36" s="118"/>
      <c r="E36" s="118"/>
      <c r="F36" s="118"/>
      <c r="G36" s="118"/>
      <c r="H36" s="182" t="str">
        <f>+GuV_D!H36</f>
        <v>(8)</v>
      </c>
      <c r="I36" s="117"/>
      <c r="J36" s="117"/>
      <c r="K36" s="117"/>
      <c r="L36" s="124"/>
      <c r="M36" s="124"/>
      <c r="N36" s="259">
        <v>39787</v>
      </c>
      <c r="O36" s="100">
        <v>-4.5999999999999999E-2</v>
      </c>
      <c r="P36" s="142"/>
      <c r="Q36" s="124"/>
      <c r="R36" s="124"/>
      <c r="S36" s="259">
        <v>28607</v>
      </c>
      <c r="T36" s="132"/>
      <c r="U36" s="100">
        <v>3.7999999999999999E-2</v>
      </c>
      <c r="V36" s="171"/>
      <c r="W36" s="106"/>
      <c r="X36" s="106"/>
      <c r="Y36" s="106"/>
    </row>
    <row r="37" spans="1:25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17"/>
      <c r="K37" s="117"/>
      <c r="L37" s="124"/>
      <c r="M37" s="124"/>
      <c r="N37" s="259"/>
      <c r="O37" s="100"/>
      <c r="P37" s="142"/>
      <c r="Q37" s="124"/>
      <c r="R37" s="124"/>
      <c r="S37" s="124"/>
      <c r="T37" s="132"/>
      <c r="U37" s="100"/>
      <c r="V37" s="171"/>
      <c r="W37" s="106"/>
      <c r="X37" s="106"/>
      <c r="Y37" s="106"/>
    </row>
    <row r="38" spans="1:25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17"/>
      <c r="K38" s="117"/>
      <c r="L38" s="124"/>
      <c r="M38" s="124"/>
      <c r="N38" s="143">
        <v>76392</v>
      </c>
      <c r="O38" s="100">
        <v>8.8999999999999996E-2</v>
      </c>
      <c r="P38" s="131"/>
      <c r="Q38" s="144"/>
      <c r="R38" s="144"/>
      <c r="S38" s="143">
        <v>72274</v>
      </c>
      <c r="T38" s="132"/>
      <c r="U38" s="100">
        <v>9.5000000000000001E-2</v>
      </c>
      <c r="V38" s="171"/>
      <c r="W38" s="106"/>
      <c r="X38" s="196"/>
      <c r="Y38" s="106"/>
    </row>
    <row r="39" spans="1:25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17"/>
      <c r="K39" s="117"/>
      <c r="L39" s="124"/>
      <c r="M39" s="124"/>
      <c r="N39" s="124"/>
      <c r="O39" s="100"/>
      <c r="P39" s="142"/>
      <c r="Q39" s="124"/>
      <c r="R39" s="124"/>
      <c r="S39" s="124"/>
      <c r="T39" s="132"/>
      <c r="U39" s="100"/>
      <c r="V39" s="171"/>
      <c r="W39" s="106"/>
      <c r="X39" s="106"/>
      <c r="Y39" s="106"/>
    </row>
    <row r="40" spans="1:25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17"/>
      <c r="K40" s="117"/>
      <c r="L40" s="124"/>
      <c r="M40" s="124"/>
      <c r="N40" s="124"/>
      <c r="O40" s="100"/>
      <c r="P40" s="142"/>
      <c r="Q40" s="124"/>
      <c r="R40" s="124"/>
      <c r="S40" s="124"/>
      <c r="T40" s="132"/>
      <c r="U40" s="100"/>
      <c r="V40" s="171"/>
      <c r="W40" s="106"/>
      <c r="X40" s="106"/>
      <c r="Y40" s="106"/>
    </row>
    <row r="41" spans="1:25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17"/>
      <c r="K41" s="117"/>
      <c r="L41" s="124"/>
      <c r="M41" s="124"/>
      <c r="N41" s="124">
        <v>71870</v>
      </c>
      <c r="O41" s="179">
        <v>8.3000000000000004E-2</v>
      </c>
      <c r="P41" s="142"/>
      <c r="Q41" s="124"/>
      <c r="R41" s="124"/>
      <c r="S41" s="124">
        <v>66906</v>
      </c>
      <c r="T41" s="132"/>
      <c r="U41" s="100">
        <v>8.7999999999999995E-2</v>
      </c>
      <c r="V41" s="171"/>
      <c r="W41" s="106"/>
      <c r="X41" s="106"/>
      <c r="Y41" s="106"/>
    </row>
    <row r="42" spans="1:25" x14ac:dyDescent="0.25">
      <c r="A42" s="118"/>
      <c r="B42" s="118" t="s">
        <v>194</v>
      </c>
      <c r="C42" s="118"/>
      <c r="D42" s="118"/>
      <c r="E42" s="118"/>
      <c r="F42" s="118"/>
      <c r="G42" s="118"/>
      <c r="H42" s="182" t="s">
        <v>167</v>
      </c>
      <c r="I42" s="117"/>
      <c r="J42" s="117"/>
      <c r="K42" s="117"/>
      <c r="L42" s="124"/>
      <c r="M42" s="124"/>
      <c r="N42" s="124">
        <v>4522</v>
      </c>
      <c r="O42" s="179">
        <v>5.0000000000000001E-3</v>
      </c>
      <c r="P42" s="142"/>
      <c r="Q42" s="124"/>
      <c r="R42" s="124"/>
      <c r="S42" s="124">
        <v>5368</v>
      </c>
      <c r="T42" s="132"/>
      <c r="U42" s="179">
        <v>7.0000000000000001E-3</v>
      </c>
      <c r="V42" s="171"/>
      <c r="W42" s="106"/>
      <c r="X42" s="106"/>
      <c r="Y42" s="106"/>
    </row>
    <row r="43" spans="1:25" x14ac:dyDescent="0.2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22"/>
      <c r="K43" s="122"/>
      <c r="L43" s="144"/>
      <c r="M43" s="144"/>
      <c r="N43" s="145"/>
      <c r="O43" s="146"/>
      <c r="P43" s="127"/>
      <c r="Q43" s="144"/>
      <c r="R43" s="144"/>
      <c r="S43" s="145"/>
      <c r="T43" s="152"/>
      <c r="U43" s="146"/>
      <c r="V43" s="175"/>
      <c r="W43" s="106"/>
      <c r="X43" s="106"/>
      <c r="Y43" s="106"/>
    </row>
    <row r="44" spans="1:25" s="198" customFormat="1" ht="33" customHeight="1" x14ac:dyDescent="0.25">
      <c r="A44" s="263" t="s">
        <v>119</v>
      </c>
      <c r="B44" s="263"/>
      <c r="C44" s="263"/>
      <c r="D44" s="263"/>
      <c r="E44" s="263"/>
      <c r="F44" s="263"/>
      <c r="G44" s="263"/>
      <c r="H44" s="182" t="s">
        <v>167</v>
      </c>
      <c r="I44" s="122"/>
      <c r="J44" s="122"/>
      <c r="K44" s="122"/>
      <c r="L44" s="147"/>
      <c r="M44" s="147"/>
      <c r="N44" s="148"/>
      <c r="O44" s="149"/>
      <c r="P44" s="150"/>
      <c r="Q44" s="148"/>
      <c r="R44" s="148"/>
      <c r="S44" s="148"/>
      <c r="T44" s="158"/>
      <c r="U44" s="159"/>
      <c r="V44" s="171"/>
    </row>
    <row r="45" spans="1:25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17"/>
      <c r="K45" s="117"/>
      <c r="L45" s="132"/>
      <c r="M45" s="132"/>
      <c r="N45" s="151"/>
      <c r="O45" s="105"/>
      <c r="P45" s="118"/>
      <c r="Q45" s="132"/>
      <c r="R45" s="132"/>
      <c r="S45" s="151"/>
      <c r="T45" s="160"/>
      <c r="U45" s="105"/>
      <c r="V45" s="168"/>
      <c r="W45" s="106"/>
      <c r="X45" s="106"/>
      <c r="Y45" s="106"/>
    </row>
    <row r="46" spans="1:25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str">
        <f>+GuV_D!H46</f>
        <v>(2s) (9)</v>
      </c>
      <c r="I46" s="122"/>
      <c r="J46" s="122"/>
      <c r="K46" s="122"/>
      <c r="L46" s="144"/>
      <c r="M46" s="144"/>
      <c r="N46" s="178">
        <v>0.88</v>
      </c>
      <c r="O46" s="200"/>
      <c r="P46" s="105"/>
      <c r="Q46" s="144"/>
      <c r="R46" s="144"/>
      <c r="S46" s="199">
        <v>0.82</v>
      </c>
      <c r="T46" s="152"/>
      <c r="U46" s="146"/>
      <c r="V46" s="168"/>
      <c r="W46" s="106"/>
      <c r="X46" s="106"/>
      <c r="Y46" s="106"/>
    </row>
    <row r="47" spans="1:25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7"/>
      <c r="M47" s="127"/>
      <c r="N47" s="152"/>
      <c r="O47" s="146"/>
      <c r="P47" s="127"/>
      <c r="Q47" s="127"/>
      <c r="R47" s="127"/>
      <c r="S47" s="152"/>
      <c r="T47" s="152"/>
      <c r="U47" s="146"/>
      <c r="V47" s="168"/>
      <c r="W47" s="106"/>
      <c r="X47" s="106"/>
      <c r="Y47" s="106"/>
    </row>
    <row r="48" spans="1:25" ht="15.75" customHeight="1" x14ac:dyDescent="0.25">
      <c r="A48" s="135" t="s">
        <v>200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124"/>
      <c r="N48" s="190"/>
      <c r="O48" s="105"/>
      <c r="P48" s="118"/>
      <c r="Q48" s="124"/>
      <c r="R48" s="124"/>
      <c r="S48" s="124"/>
      <c r="T48" s="132"/>
      <c r="U48" s="105"/>
      <c r="V48" s="164"/>
      <c r="W48" s="106"/>
      <c r="X48" s="106"/>
      <c r="Y48" s="106"/>
    </row>
    <row r="49" spans="1:25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24"/>
      <c r="M49" s="124"/>
      <c r="N49" s="153"/>
      <c r="O49" s="105"/>
      <c r="P49" s="118"/>
      <c r="Q49" s="124"/>
      <c r="R49" s="124"/>
      <c r="S49" s="124"/>
      <c r="T49" s="132"/>
      <c r="U49" s="105"/>
      <c r="V49" s="105"/>
      <c r="W49" s="105"/>
      <c r="X49" s="105"/>
      <c r="Y49" s="105"/>
    </row>
    <row r="50" spans="1:25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24"/>
      <c r="M50" s="124"/>
      <c r="N50" s="153"/>
      <c r="O50" s="105"/>
      <c r="P50" s="118"/>
      <c r="Q50" s="124"/>
      <c r="R50" s="124"/>
      <c r="S50" s="124"/>
      <c r="T50" s="132"/>
      <c r="U50" s="105"/>
      <c r="V50" s="105"/>
      <c r="W50" s="105"/>
      <c r="X50" s="105"/>
      <c r="Y50" s="105"/>
    </row>
    <row r="51" spans="1:25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N51" s="191"/>
      <c r="P51" s="118"/>
      <c r="Q51" s="124"/>
      <c r="R51" s="124"/>
      <c r="S51" s="124"/>
      <c r="T51" s="132"/>
      <c r="U51" s="105"/>
      <c r="V51" s="105"/>
      <c r="W51" s="105"/>
      <c r="X51" s="105"/>
      <c r="Y51" s="105"/>
    </row>
    <row r="52" spans="1:25" x14ac:dyDescent="0.25">
      <c r="K52" s="244"/>
      <c r="L52" s="245"/>
      <c r="M52" s="245"/>
      <c r="N52" s="246"/>
      <c r="O52" s="243"/>
      <c r="P52" s="247"/>
      <c r="Q52" s="245"/>
      <c r="R52" s="245"/>
      <c r="S52" s="245"/>
    </row>
    <row r="53" spans="1:25" x14ac:dyDescent="0.25">
      <c r="N53" s="151"/>
      <c r="O53" s="118"/>
    </row>
    <row r="54" spans="1:25" x14ac:dyDescent="0.25">
      <c r="A54" s="106" t="s">
        <v>7</v>
      </c>
      <c r="G54" s="106" t="s">
        <v>7</v>
      </c>
      <c r="N54" s="226"/>
      <c r="O54" s="106"/>
    </row>
    <row r="55" spans="1:25" x14ac:dyDescent="0.25">
      <c r="N55" s="226"/>
      <c r="O55" s="106"/>
    </row>
    <row r="56" spans="1:25" x14ac:dyDescent="0.25">
      <c r="N56" s="226"/>
      <c r="O56" s="106"/>
    </row>
    <row r="57" spans="1:25" x14ac:dyDescent="0.25">
      <c r="N57" s="226"/>
      <c r="O57" s="106"/>
    </row>
    <row r="58" spans="1:25" x14ac:dyDescent="0.25">
      <c r="N58" s="226"/>
      <c r="O58" s="106"/>
    </row>
  </sheetData>
  <mergeCells count="9">
    <mergeCell ref="A2:Y2"/>
    <mergeCell ref="A3:Y3"/>
    <mergeCell ref="Q5:S5"/>
    <mergeCell ref="L5:N5"/>
    <mergeCell ref="A44:G44"/>
    <mergeCell ref="Q6:S6"/>
    <mergeCell ref="Q7:S7"/>
    <mergeCell ref="L6:N6"/>
    <mergeCell ref="L7:N7"/>
  </mergeCells>
  <phoneticPr fontId="31" type="noConversion"/>
  <pageMargins left="0.75" right="0.75" top="1" bottom="1" header="0.4921259845" footer="0.4921259845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topLeftCell="D1" zoomScale="65" zoomScaleNormal="65" workbookViewId="0">
      <selection activeCell="I58" sqref="I58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8.7109375" style="107" bestFit="1" customWidth="1"/>
    <col min="13" max="13" width="9.42578125" style="106" customWidth="1"/>
    <col min="14" max="14" width="1.5703125" style="106" customWidth="1"/>
    <col min="15" max="15" width="12.28515625" style="106" bestFit="1" customWidth="1"/>
    <col min="16" max="16" width="8.7109375" style="107" bestFit="1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8.7109375" style="107" bestFit="1" customWidth="1"/>
    <col min="21" max="21" width="9.85546875" style="108" customWidth="1"/>
    <col min="22" max="22" width="1.7109375" style="108" customWidth="1"/>
    <col min="23" max="23" width="12.140625" style="108" bestFit="1" customWidth="1"/>
    <col min="24" max="24" width="8.7109375" style="107" bestFit="1" customWidth="1"/>
    <col min="25" max="25" width="11.140625" style="109" bestFit="1" customWidth="1"/>
    <col min="26" max="26" width="3.42578125" style="106" customWidth="1"/>
    <col min="27" max="27" width="13" style="106" bestFit="1" customWidth="1"/>
    <col min="28" max="28" width="8.7109375" style="107" bestFit="1" customWidth="1"/>
    <col min="29" max="29" width="11.28515625" style="106" customWidth="1"/>
    <col min="30" max="30" width="2.7109375" style="106" customWidth="1"/>
    <col min="31" max="31" width="12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3" style="106" bestFit="1" customWidth="1"/>
    <col min="36" max="16384" width="11.42578125" style="106"/>
  </cols>
  <sheetData>
    <row r="1" spans="1:35" ht="15" customHeight="1" x14ac:dyDescent="0.25"/>
    <row r="2" spans="1:35" x14ac:dyDescent="0.2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AB2" s="106"/>
    </row>
    <row r="3" spans="1:35" x14ac:dyDescent="0.25">
      <c r="A3" s="261" t="s">
        <v>134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AB3" s="106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2"/>
      <c r="M4" s="111"/>
      <c r="N4" s="111"/>
      <c r="O4" s="111"/>
      <c r="P4" s="112"/>
      <c r="Q4" s="111"/>
      <c r="R4" s="111"/>
      <c r="S4" s="111"/>
      <c r="T4" s="112"/>
      <c r="U4" s="111"/>
      <c r="V4" s="111"/>
      <c r="W4" s="111"/>
      <c r="X4" s="112"/>
      <c r="AB4" s="112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2" t="s">
        <v>168</v>
      </c>
      <c r="J5" s="262"/>
      <c r="K5" s="262"/>
      <c r="L5" s="105"/>
      <c r="M5" s="262" t="s">
        <v>169</v>
      </c>
      <c r="N5" s="262"/>
      <c r="O5" s="262"/>
      <c r="P5" s="105"/>
      <c r="Q5" s="262" t="s">
        <v>170</v>
      </c>
      <c r="R5" s="262"/>
      <c r="S5" s="262"/>
      <c r="T5" s="105"/>
      <c r="U5" s="262" t="s">
        <v>171</v>
      </c>
      <c r="V5" s="262"/>
      <c r="W5" s="262"/>
      <c r="X5" s="105"/>
      <c r="Y5" s="262" t="s">
        <v>172</v>
      </c>
      <c r="Z5" s="262"/>
      <c r="AA5" s="262"/>
      <c r="AB5" s="105"/>
      <c r="AC5" s="262" t="s">
        <v>173</v>
      </c>
      <c r="AD5" s="262"/>
      <c r="AE5" s="262"/>
      <c r="AG5" s="262" t="s">
        <v>174</v>
      </c>
      <c r="AH5" s="262"/>
      <c r="AI5" s="262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4"/>
      <c r="J6" s="264"/>
      <c r="K6" s="264"/>
      <c r="L6" s="121"/>
      <c r="M6" s="264"/>
      <c r="N6" s="264"/>
      <c r="O6" s="264"/>
      <c r="P6" s="121"/>
      <c r="Q6" s="264"/>
      <c r="R6" s="264"/>
      <c r="S6" s="264"/>
      <c r="T6" s="121"/>
      <c r="U6" s="264"/>
      <c r="V6" s="264"/>
      <c r="W6" s="264"/>
      <c r="X6" s="121"/>
      <c r="Y6" s="264"/>
      <c r="Z6" s="264"/>
      <c r="AA6" s="264"/>
      <c r="AB6" s="121"/>
      <c r="AC6" s="264"/>
      <c r="AD6" s="264"/>
      <c r="AE6" s="264"/>
      <c r="AG6" s="264"/>
      <c r="AH6" s="264"/>
      <c r="AI6" s="264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265" t="s">
        <v>103</v>
      </c>
      <c r="J7" s="265"/>
      <c r="K7" s="265"/>
      <c r="L7" s="113"/>
      <c r="M7" s="265" t="s">
        <v>103</v>
      </c>
      <c r="N7" s="265"/>
      <c r="O7" s="265"/>
      <c r="P7" s="113"/>
      <c r="Q7" s="265" t="s">
        <v>103</v>
      </c>
      <c r="R7" s="265"/>
      <c r="S7" s="265"/>
      <c r="T7" s="113"/>
      <c r="U7" s="265" t="s">
        <v>103</v>
      </c>
      <c r="V7" s="265"/>
      <c r="W7" s="265"/>
      <c r="X7" s="113"/>
      <c r="Y7" s="265" t="s">
        <v>103</v>
      </c>
      <c r="Z7" s="265"/>
      <c r="AA7" s="265"/>
      <c r="AB7" s="113"/>
      <c r="AC7" s="265" t="s">
        <v>103</v>
      </c>
      <c r="AD7" s="265"/>
      <c r="AE7" s="265"/>
      <c r="AG7" s="265" t="s">
        <v>103</v>
      </c>
      <c r="AH7" s="265"/>
      <c r="AI7" s="265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91"/>
      <c r="M8" s="124"/>
      <c r="N8" s="124"/>
      <c r="O8" s="110"/>
      <c r="P8" s="91"/>
      <c r="Q8" s="124"/>
      <c r="R8" s="124"/>
      <c r="S8" s="110"/>
      <c r="T8" s="91"/>
      <c r="U8" s="124"/>
      <c r="V8" s="124"/>
      <c r="W8" s="110"/>
      <c r="X8" s="91"/>
      <c r="Y8" s="124"/>
      <c r="Z8" s="124"/>
      <c r="AA8" s="110"/>
      <c r="AB8" s="91"/>
      <c r="AC8" s="124"/>
      <c r="AD8" s="124"/>
      <c r="AE8" s="110"/>
      <c r="AG8" s="124"/>
      <c r="AH8" s="124"/>
      <c r="AI8" s="110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230"/>
      <c r="L9" s="94"/>
      <c r="M9" s="124"/>
      <c r="N9" s="124"/>
      <c r="O9" s="110"/>
      <c r="P9" s="94"/>
      <c r="Q9" s="124"/>
      <c r="R9" s="124"/>
      <c r="S9" s="110"/>
      <c r="T9" s="94"/>
      <c r="U9" s="124"/>
      <c r="V9" s="124"/>
      <c r="W9" s="110"/>
      <c r="X9" s="94"/>
      <c r="Y9" s="124"/>
      <c r="Z9" s="124"/>
      <c r="AA9" s="110"/>
      <c r="AB9" s="94"/>
      <c r="AC9" s="124"/>
      <c r="AD9" s="124"/>
      <c r="AE9" s="110"/>
      <c r="AG9" s="124"/>
      <c r="AH9" s="124"/>
      <c r="AI9" s="11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211">
        <v>177901</v>
      </c>
      <c r="L10" s="97">
        <v>1</v>
      </c>
      <c r="M10" s="130"/>
      <c r="N10" s="130"/>
      <c r="O10" s="130">
        <f>+S10-K10</f>
        <v>158848</v>
      </c>
      <c r="P10" s="97">
        <v>1</v>
      </c>
      <c r="Q10" s="130"/>
      <c r="R10" s="130"/>
      <c r="S10" s="211">
        <v>336749</v>
      </c>
      <c r="T10" s="97">
        <v>1</v>
      </c>
      <c r="U10" s="130"/>
      <c r="V10" s="130"/>
      <c r="W10" s="130">
        <f>+AA10-S10</f>
        <v>141785</v>
      </c>
      <c r="X10" s="97">
        <v>1</v>
      </c>
      <c r="Y10" s="130"/>
      <c r="Z10" s="130"/>
      <c r="AA10" s="211">
        <v>478534</v>
      </c>
      <c r="AB10" s="97">
        <v>1</v>
      </c>
      <c r="AC10" s="130"/>
      <c r="AD10" s="130"/>
      <c r="AE10" s="130">
        <f>+AI10-AA10</f>
        <v>161555</v>
      </c>
      <c r="AG10" s="130"/>
      <c r="AH10" s="130"/>
      <c r="AI10" s="211">
        <v>640089</v>
      </c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211"/>
      <c r="L11" s="97"/>
      <c r="M11" s="130"/>
      <c r="N11" s="130"/>
      <c r="O11" s="130"/>
      <c r="P11" s="97"/>
      <c r="Q11" s="130"/>
      <c r="R11" s="130"/>
      <c r="S11" s="211"/>
      <c r="T11" s="97"/>
      <c r="U11" s="130"/>
      <c r="V11" s="130"/>
      <c r="W11" s="130"/>
      <c r="X11" s="97"/>
      <c r="Y11" s="130"/>
      <c r="Z11" s="130"/>
      <c r="AA11" s="211"/>
      <c r="AB11" s="97"/>
      <c r="AC11" s="130"/>
      <c r="AD11" s="130"/>
      <c r="AE11" s="130"/>
      <c r="AG11" s="130"/>
      <c r="AH11" s="130"/>
      <c r="AI11" s="211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212">
        <v>-88357</v>
      </c>
      <c r="L12" s="100">
        <f>+K12/-K$10</f>
        <v>0.4966638748517434</v>
      </c>
      <c r="M12" s="124"/>
      <c r="N12" s="124"/>
      <c r="O12" s="133">
        <f>+S12-K12</f>
        <v>-78138</v>
      </c>
      <c r="P12" s="100">
        <f>+O12/-O$10</f>
        <v>0.49190421031426268</v>
      </c>
      <c r="Q12" s="124"/>
      <c r="R12" s="124"/>
      <c r="S12" s="212">
        <v>-166495</v>
      </c>
      <c r="T12" s="100">
        <f>+S12/-S$10</f>
        <v>0.49441869166649344</v>
      </c>
      <c r="U12" s="124"/>
      <c r="V12" s="124"/>
      <c r="W12" s="133">
        <f>+AA12-S12</f>
        <v>-70882</v>
      </c>
      <c r="X12" s="100">
        <f>+W12/-W$10</f>
        <v>0.49992594421130587</v>
      </c>
      <c r="Y12" s="124"/>
      <c r="Z12" s="124"/>
      <c r="AA12" s="212">
        <f>-237527+150</f>
        <v>-237377</v>
      </c>
      <c r="AB12" s="100">
        <f>+AA12/-AA$10</f>
        <v>0.49605043737749044</v>
      </c>
      <c r="AC12" s="124"/>
      <c r="AD12" s="124"/>
      <c r="AE12" s="133">
        <f>+AI12-AA12</f>
        <v>-80422</v>
      </c>
      <c r="AG12" s="124"/>
      <c r="AH12" s="124"/>
      <c r="AI12" s="212">
        <v>-317799</v>
      </c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213"/>
      <c r="L13" s="100"/>
      <c r="M13" s="124"/>
      <c r="N13" s="124"/>
      <c r="O13" s="132"/>
      <c r="P13" s="100"/>
      <c r="Q13" s="124"/>
      <c r="R13" s="124"/>
      <c r="S13" s="213"/>
      <c r="T13" s="100"/>
      <c r="U13" s="124"/>
      <c r="V13" s="124"/>
      <c r="W13" s="132"/>
      <c r="X13" s="100"/>
      <c r="Y13" s="124"/>
      <c r="Z13" s="124"/>
      <c r="AA13" s="213"/>
      <c r="AB13" s="100"/>
      <c r="AC13" s="124"/>
      <c r="AD13" s="124"/>
      <c r="AE13" s="132"/>
      <c r="AG13" s="124"/>
      <c r="AH13" s="124"/>
      <c r="AI13" s="213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214">
        <f>+K10+K12</f>
        <v>89544</v>
      </c>
      <c r="L14" s="97">
        <f>+K14/-K$10</f>
        <v>-0.50333612514825665</v>
      </c>
      <c r="M14" s="130"/>
      <c r="N14" s="130"/>
      <c r="O14" s="134">
        <f>+O10+O12</f>
        <v>80710</v>
      </c>
      <c r="P14" s="97">
        <f>+O14/-O$10</f>
        <v>-0.50809578968573732</v>
      </c>
      <c r="Q14" s="130"/>
      <c r="R14" s="130"/>
      <c r="S14" s="214">
        <f>+S10+S12</f>
        <v>170254</v>
      </c>
      <c r="T14" s="97">
        <f>+S14/-S$10</f>
        <v>-0.50558130833350656</v>
      </c>
      <c r="U14" s="130"/>
      <c r="V14" s="130"/>
      <c r="W14" s="134">
        <f>+W10+W12</f>
        <v>70903</v>
      </c>
      <c r="X14" s="97">
        <f>+W14/-W$10</f>
        <v>-0.50007405578869413</v>
      </c>
      <c r="Y14" s="130"/>
      <c r="Z14" s="130"/>
      <c r="AA14" s="214">
        <f>+AA10+AA12</f>
        <v>241157</v>
      </c>
      <c r="AB14" s="97">
        <f>+AA14/-AA$10</f>
        <v>-0.50394956262250956</v>
      </c>
      <c r="AC14" s="130"/>
      <c r="AD14" s="130"/>
      <c r="AE14" s="134">
        <f>+AE10+AE12</f>
        <v>81133</v>
      </c>
      <c r="AG14" s="130"/>
      <c r="AH14" s="130"/>
      <c r="AI14" s="134">
        <f>+AI10+AI12</f>
        <v>322290</v>
      </c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211"/>
      <c r="L15" s="97"/>
      <c r="M15" s="130"/>
      <c r="N15" s="130"/>
      <c r="O15" s="130"/>
      <c r="P15" s="97"/>
      <c r="Q15" s="130"/>
      <c r="R15" s="130"/>
      <c r="S15" s="211"/>
      <c r="T15" s="97"/>
      <c r="U15" s="130"/>
      <c r="V15" s="130"/>
      <c r="W15" s="130"/>
      <c r="X15" s="97"/>
      <c r="Y15" s="130"/>
      <c r="Z15" s="130"/>
      <c r="AA15" s="211"/>
      <c r="AB15" s="97"/>
      <c r="AC15" s="130"/>
      <c r="AD15" s="130"/>
      <c r="AE15" s="130"/>
      <c r="AG15" s="130"/>
      <c r="AH15" s="130"/>
      <c r="AI15" s="211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215">
        <f>-41575-200</f>
        <v>-41775</v>
      </c>
      <c r="L16" s="100">
        <f t="shared" ref="L16:L21" si="0">+K16/-K$10</f>
        <v>0.23482161426861006</v>
      </c>
      <c r="M16" s="124"/>
      <c r="N16" s="124"/>
      <c r="O16" s="124">
        <f t="shared" ref="O16:O21" si="1">+S16-K16</f>
        <v>-38922</v>
      </c>
      <c r="P16" s="100">
        <f t="shared" ref="P16:P21" si="2">+O16/-O$10</f>
        <v>0.24502669218372281</v>
      </c>
      <c r="Q16" s="124"/>
      <c r="R16" s="124"/>
      <c r="S16" s="215">
        <f>-80547-150</f>
        <v>-80697</v>
      </c>
      <c r="T16" s="100">
        <f t="shared" ref="T16:T21" si="3">+S16/-S$10</f>
        <v>0.23963545548761839</v>
      </c>
      <c r="U16" s="124"/>
      <c r="V16" s="124"/>
      <c r="W16" s="124">
        <f t="shared" ref="W16:W21" si="4">+AA16-S16</f>
        <v>-34017</v>
      </c>
      <c r="X16" s="100">
        <f t="shared" ref="X16:X21" si="5">+W16/-W$10</f>
        <v>0.23991959657227493</v>
      </c>
      <c r="Y16" s="124"/>
      <c r="Z16" s="124"/>
      <c r="AA16" s="215">
        <f>-114564-150</f>
        <v>-114714</v>
      </c>
      <c r="AB16" s="100">
        <f t="shared" ref="AB16:AB21" si="6">+AA16/-AA$10</f>
        <v>0.23971964374527202</v>
      </c>
      <c r="AC16" s="124"/>
      <c r="AD16" s="124"/>
      <c r="AE16" s="124">
        <f t="shared" ref="AE16:AE21" si="7">+AI16-AA16</f>
        <v>-35934</v>
      </c>
      <c r="AG16" s="124"/>
      <c r="AH16" s="124"/>
      <c r="AI16" s="215">
        <v>-150648</v>
      </c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215">
        <f>-9089+41-100</f>
        <v>-9148</v>
      </c>
      <c r="L17" s="100">
        <f t="shared" si="0"/>
        <v>5.1421858224518134E-2</v>
      </c>
      <c r="M17" s="124"/>
      <c r="N17" s="124"/>
      <c r="O17" s="124">
        <f t="shared" si="1"/>
        <v>-8202</v>
      </c>
      <c r="P17" s="100">
        <f t="shared" si="2"/>
        <v>5.1634266720386783E-2</v>
      </c>
      <c r="Q17" s="124"/>
      <c r="R17" s="124"/>
      <c r="S17" s="215">
        <f>-17710+360</f>
        <v>-17350</v>
      </c>
      <c r="T17" s="100">
        <f t="shared" si="3"/>
        <v>5.1522053517605103E-2</v>
      </c>
      <c r="U17" s="124"/>
      <c r="V17" s="124"/>
      <c r="W17" s="124">
        <f t="shared" si="4"/>
        <v>-7136</v>
      </c>
      <c r="X17" s="100">
        <f t="shared" si="5"/>
        <v>5.032972458299538E-2</v>
      </c>
      <c r="Y17" s="124"/>
      <c r="Z17" s="124"/>
      <c r="AA17" s="215">
        <v>-24486</v>
      </c>
      <c r="AB17" s="100">
        <f t="shared" si="6"/>
        <v>5.1168777976068579E-2</v>
      </c>
      <c r="AC17" s="124"/>
      <c r="AD17" s="124"/>
      <c r="AE17" s="124">
        <f t="shared" si="7"/>
        <v>-7887</v>
      </c>
      <c r="AG17" s="124"/>
      <c r="AH17" s="124"/>
      <c r="AI17" s="215">
        <v>-32373</v>
      </c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215">
        <f>-17299-100</f>
        <v>-17399</v>
      </c>
      <c r="L18" s="100">
        <f t="shared" si="0"/>
        <v>9.7801586275512789E-2</v>
      </c>
      <c r="M18" s="124"/>
      <c r="N18" s="124"/>
      <c r="O18" s="124">
        <f t="shared" si="1"/>
        <v>-16230</v>
      </c>
      <c r="P18" s="100">
        <f t="shared" si="2"/>
        <v>0.10217314665592264</v>
      </c>
      <c r="Q18" s="124"/>
      <c r="R18" s="124"/>
      <c r="S18" s="215">
        <f>-33419-210</f>
        <v>-33629</v>
      </c>
      <c r="T18" s="100">
        <f t="shared" si="3"/>
        <v>9.986369669991596E-2</v>
      </c>
      <c r="U18" s="124"/>
      <c r="V18" s="124"/>
      <c r="W18" s="124">
        <f t="shared" si="4"/>
        <v>-15012</v>
      </c>
      <c r="X18" s="100">
        <f t="shared" si="5"/>
        <v>0.10587861903586417</v>
      </c>
      <c r="Y18" s="124"/>
      <c r="Z18" s="124"/>
      <c r="AA18" s="215">
        <v>-48641</v>
      </c>
      <c r="AB18" s="100">
        <f t="shared" si="6"/>
        <v>0.10164586006427966</v>
      </c>
      <c r="AC18" s="124"/>
      <c r="AD18" s="124"/>
      <c r="AE18" s="124">
        <f t="shared" si="7"/>
        <v>-14814</v>
      </c>
      <c r="AG18" s="124"/>
      <c r="AH18" s="124"/>
      <c r="AI18" s="215">
        <v>-63455</v>
      </c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215">
        <v>297</v>
      </c>
      <c r="L19" s="100">
        <f t="shared" si="0"/>
        <v>-1.6694678500964019E-3</v>
      </c>
      <c r="M19" s="132"/>
      <c r="N19" s="132"/>
      <c r="O19" s="124">
        <f t="shared" si="1"/>
        <v>172</v>
      </c>
      <c r="P19" s="100">
        <f t="shared" si="2"/>
        <v>-1.0827961321514907E-3</v>
      </c>
      <c r="Q19" s="132"/>
      <c r="R19" s="132"/>
      <c r="S19" s="215">
        <v>469</v>
      </c>
      <c r="T19" s="100">
        <f t="shared" si="3"/>
        <v>-1.3927287089196998E-3</v>
      </c>
      <c r="U19" s="132"/>
      <c r="V19" s="132"/>
      <c r="W19" s="124">
        <f t="shared" si="4"/>
        <v>126</v>
      </c>
      <c r="X19" s="100">
        <f t="shared" si="5"/>
        <v>-8.8866946432979513E-4</v>
      </c>
      <c r="Y19" s="132"/>
      <c r="Z19" s="132"/>
      <c r="AA19" s="215">
        <v>595</v>
      </c>
      <c r="AB19" s="100">
        <f t="shared" si="6"/>
        <v>-1.2433808256048682E-3</v>
      </c>
      <c r="AC19" s="132"/>
      <c r="AD19" s="132"/>
      <c r="AE19" s="124">
        <f t="shared" si="7"/>
        <v>241</v>
      </c>
      <c r="AG19" s="132"/>
      <c r="AH19" s="132"/>
      <c r="AI19" s="215">
        <v>836</v>
      </c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215">
        <v>-32</v>
      </c>
      <c r="L20" s="100">
        <f t="shared" si="0"/>
        <v>1.7987532391611064E-4</v>
      </c>
      <c r="M20" s="132"/>
      <c r="N20" s="132"/>
      <c r="O20" s="124">
        <f t="shared" si="1"/>
        <v>-133</v>
      </c>
      <c r="P20" s="100">
        <f t="shared" si="2"/>
        <v>8.3727840451248991E-4</v>
      </c>
      <c r="Q20" s="132"/>
      <c r="R20" s="132"/>
      <c r="S20" s="215">
        <v>-165</v>
      </c>
      <c r="T20" s="100">
        <f t="shared" si="3"/>
        <v>4.8997918330863637E-4</v>
      </c>
      <c r="U20" s="132"/>
      <c r="V20" s="132"/>
      <c r="W20" s="124">
        <f t="shared" si="4"/>
        <v>-131</v>
      </c>
      <c r="X20" s="100">
        <f t="shared" si="5"/>
        <v>9.2393412561272352E-4</v>
      </c>
      <c r="Y20" s="132"/>
      <c r="Z20" s="132"/>
      <c r="AA20" s="215">
        <v>-296</v>
      </c>
      <c r="AB20" s="100">
        <f t="shared" si="6"/>
        <v>6.1855583929250584E-4</v>
      </c>
      <c r="AC20" s="132"/>
      <c r="AD20" s="132"/>
      <c r="AE20" s="124">
        <f t="shared" si="7"/>
        <v>-272</v>
      </c>
      <c r="AG20" s="132"/>
      <c r="AH20" s="132"/>
      <c r="AI20" s="215">
        <v>-568</v>
      </c>
    </row>
    <row r="21" spans="1:35" hidden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212"/>
      <c r="L21" s="100">
        <f t="shared" si="0"/>
        <v>0</v>
      </c>
      <c r="M21" s="124"/>
      <c r="N21" s="124"/>
      <c r="O21" s="133">
        <f t="shared" si="1"/>
        <v>0</v>
      </c>
      <c r="P21" s="100">
        <f t="shared" si="2"/>
        <v>0</v>
      </c>
      <c r="Q21" s="124"/>
      <c r="R21" s="124"/>
      <c r="S21" s="212"/>
      <c r="T21" s="100">
        <f t="shared" si="3"/>
        <v>0</v>
      </c>
      <c r="U21" s="124"/>
      <c r="V21" s="124"/>
      <c r="W21" s="133">
        <f t="shared" si="4"/>
        <v>0</v>
      </c>
      <c r="X21" s="100">
        <f t="shared" si="5"/>
        <v>0</v>
      </c>
      <c r="Y21" s="124"/>
      <c r="Z21" s="124"/>
      <c r="AA21" s="212"/>
      <c r="AB21" s="100">
        <f t="shared" si="6"/>
        <v>0</v>
      </c>
      <c r="AC21" s="124"/>
      <c r="AD21" s="124"/>
      <c r="AE21" s="133">
        <f t="shared" si="7"/>
        <v>0</v>
      </c>
      <c r="AG21" s="124"/>
      <c r="AH21" s="124"/>
      <c r="AI21" s="21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213"/>
      <c r="L22" s="100"/>
      <c r="M22" s="124"/>
      <c r="N22" s="124"/>
      <c r="O22" s="132"/>
      <c r="P22" s="100"/>
      <c r="Q22" s="124"/>
      <c r="R22" s="124"/>
      <c r="S22" s="213"/>
      <c r="T22" s="100"/>
      <c r="U22" s="124"/>
      <c r="V22" s="124"/>
      <c r="W22" s="132"/>
      <c r="X22" s="100"/>
      <c r="Y22" s="124"/>
      <c r="Z22" s="124"/>
      <c r="AA22" s="213"/>
      <c r="AB22" s="100"/>
      <c r="AC22" s="124"/>
      <c r="AD22" s="124"/>
      <c r="AE22" s="132"/>
      <c r="AG22" s="124"/>
      <c r="AH22" s="124"/>
      <c r="AI22" s="213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+K26+I24</f>
        <v>25205</v>
      </c>
      <c r="J23" s="138"/>
      <c r="K23" s="216"/>
      <c r="L23" s="102"/>
      <c r="M23" s="138">
        <f>+O26+M24</f>
        <v>21466</v>
      </c>
      <c r="N23" s="138"/>
      <c r="O23" s="137"/>
      <c r="P23" s="102"/>
      <c r="Q23" s="138">
        <f>+S26+Q24</f>
        <v>46671</v>
      </c>
      <c r="R23" s="138"/>
      <c r="S23" s="216"/>
      <c r="T23" s="102"/>
      <c r="U23" s="138">
        <f>+Y23-Q23</f>
        <v>18739</v>
      </c>
      <c r="V23" s="138"/>
      <c r="W23" s="137"/>
      <c r="X23" s="102"/>
      <c r="Y23" s="138">
        <f>+Y24+AA26</f>
        <v>65410</v>
      </c>
      <c r="Z23" s="138"/>
      <c r="AA23" s="216"/>
      <c r="AB23" s="102"/>
      <c r="AC23" s="138">
        <f>+AE26+AC24</f>
        <v>27037</v>
      </c>
      <c r="AD23" s="138"/>
      <c r="AE23" s="137"/>
      <c r="AG23" s="138">
        <f>+AG24+AI26</f>
        <v>92447</v>
      </c>
      <c r="AH23" s="138"/>
      <c r="AI23" s="21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3718</v>
      </c>
      <c r="J24" s="138"/>
      <c r="K24" s="216"/>
      <c r="L24" s="102"/>
      <c r="M24" s="138">
        <f>+Q24-I24</f>
        <v>4071</v>
      </c>
      <c r="N24" s="138"/>
      <c r="O24" s="137"/>
      <c r="P24" s="102"/>
      <c r="Q24" s="138">
        <f>7784+5</f>
        <v>7789</v>
      </c>
      <c r="R24" s="138"/>
      <c r="S24" s="216"/>
      <c r="T24" s="102"/>
      <c r="U24" s="218">
        <f>+Y24-Q24</f>
        <v>4006</v>
      </c>
      <c r="V24" s="138"/>
      <c r="W24" s="137"/>
      <c r="X24" s="102"/>
      <c r="Y24" s="138">
        <v>11795</v>
      </c>
      <c r="Z24" s="138"/>
      <c r="AA24" s="216"/>
      <c r="AB24" s="102"/>
      <c r="AC24" s="218">
        <f>+AG24-Y24</f>
        <v>4570</v>
      </c>
      <c r="AD24" s="138"/>
      <c r="AE24" s="137"/>
      <c r="AG24" s="138">
        <v>16365</v>
      </c>
      <c r="AH24" s="138"/>
      <c r="AI24" s="21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213"/>
      <c r="L25" s="100"/>
      <c r="M25" s="124"/>
      <c r="N25" s="124"/>
      <c r="O25" s="132"/>
      <c r="P25" s="100"/>
      <c r="Q25" s="124"/>
      <c r="R25" s="124"/>
      <c r="S25" s="213"/>
      <c r="T25" s="100"/>
      <c r="U25" s="132"/>
      <c r="V25" s="124"/>
      <c r="W25" s="132"/>
      <c r="X25" s="100"/>
      <c r="Y25" s="124"/>
      <c r="Z25" s="124"/>
      <c r="AA25" s="213"/>
      <c r="AB25" s="100"/>
      <c r="AC25" s="132"/>
      <c r="AD25" s="124"/>
      <c r="AE25" s="132"/>
      <c r="AG25" s="124"/>
      <c r="AH25" s="124"/>
      <c r="AI25" s="213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219">
        <f>+K14+K16+K17+K18+K19+K20+K21</f>
        <v>21487</v>
      </c>
      <c r="L26" s="97">
        <f>+K26/-K$10</f>
        <v>-0.12078065890579592</v>
      </c>
      <c r="M26" s="141"/>
      <c r="N26" s="141"/>
      <c r="O26" s="141">
        <f>+O14+O16+O17+O18+O21+O19+O20</f>
        <v>17395</v>
      </c>
      <c r="P26" s="97">
        <f>+O26/-O$10</f>
        <v>-0.10950720185334407</v>
      </c>
      <c r="Q26" s="141"/>
      <c r="R26" s="141"/>
      <c r="S26" s="219">
        <f>+S14+S16+S17+S18+S19+S20+S21</f>
        <v>38882</v>
      </c>
      <c r="T26" s="97">
        <f>+S26/-S$10</f>
        <v>-0.11546285215397818</v>
      </c>
      <c r="U26" s="141"/>
      <c r="V26" s="141"/>
      <c r="W26" s="187">
        <f>+W14+W16+W17+W18+W21+W19+W20</f>
        <v>14733</v>
      </c>
      <c r="X26" s="97">
        <f>+W26/-W$10</f>
        <v>-0.10391085093627676</v>
      </c>
      <c r="Y26" s="141"/>
      <c r="Z26" s="141"/>
      <c r="AA26" s="219">
        <f>+AA14+AA16+AA17+AA18+AA19+AA20+AA21</f>
        <v>53615</v>
      </c>
      <c r="AB26" s="97">
        <f>+AA26/-AA$10</f>
        <v>-0.11204010582320169</v>
      </c>
      <c r="AC26" s="141"/>
      <c r="AD26" s="141"/>
      <c r="AE26" s="187">
        <f>+AE14+AE16+AE17+AE18+AE21+AE19+AE20</f>
        <v>22467</v>
      </c>
      <c r="AG26" s="141"/>
      <c r="AH26" s="141"/>
      <c r="AI26" s="187">
        <f>+AI14+AI16+AI17+AI18+AI21+AI19+AI20</f>
        <v>76082</v>
      </c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215"/>
      <c r="L27" s="101"/>
      <c r="M27" s="124"/>
      <c r="N27" s="124"/>
      <c r="O27" s="124"/>
      <c r="P27" s="101"/>
      <c r="Q27" s="124"/>
      <c r="R27" s="124"/>
      <c r="S27" s="215"/>
      <c r="T27" s="101"/>
      <c r="U27" s="124"/>
      <c r="V27" s="124"/>
      <c r="W27" s="124"/>
      <c r="X27" s="101"/>
      <c r="Y27" s="124"/>
      <c r="Z27" s="124"/>
      <c r="AA27" s="215"/>
      <c r="AB27" s="101"/>
      <c r="AC27" s="124"/>
      <c r="AD27" s="124"/>
      <c r="AE27" s="124"/>
      <c r="AG27" s="124"/>
      <c r="AH27" s="124"/>
      <c r="AI27" s="215"/>
    </row>
    <row r="28" spans="1:35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215">
        <v>-11</v>
      </c>
      <c r="L28" s="100">
        <f>+K28/-K$10</f>
        <v>6.1832142596163041E-5</v>
      </c>
      <c r="M28" s="124"/>
      <c r="N28" s="124"/>
      <c r="O28" s="124">
        <f>+S28-K28</f>
        <v>-5</v>
      </c>
      <c r="P28" s="100">
        <f>+O28/-O$10</f>
        <v>3.1476631748589844E-5</v>
      </c>
      <c r="Q28" s="124"/>
      <c r="R28" s="124"/>
      <c r="S28" s="215">
        <v>-16</v>
      </c>
      <c r="T28" s="100">
        <f>+S28/-S$10</f>
        <v>4.7513132926898076E-5</v>
      </c>
      <c r="U28" s="124"/>
      <c r="V28" s="124"/>
      <c r="W28" s="124">
        <f>+AA28-S28</f>
        <v>-8</v>
      </c>
      <c r="X28" s="100">
        <f>+W28/-W$10</f>
        <v>5.6423458052685407E-5</v>
      </c>
      <c r="Y28" s="124"/>
      <c r="Z28" s="124"/>
      <c r="AA28" s="215">
        <v>-24</v>
      </c>
      <c r="AB28" s="100">
        <f>+AA28/-AA$10</f>
        <v>5.0153176158851828E-5</v>
      </c>
      <c r="AC28" s="124"/>
      <c r="AD28" s="124"/>
      <c r="AE28" s="124">
        <f>+AI28-AA28</f>
        <v>-10</v>
      </c>
      <c r="AG28" s="124"/>
      <c r="AH28" s="124"/>
      <c r="AI28" s="215">
        <v>-34</v>
      </c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215">
        <v>2539</v>
      </c>
      <c r="L29" s="100">
        <f>+K29/-K$10</f>
        <v>-1.4271982731968905E-2</v>
      </c>
      <c r="M29" s="124"/>
      <c r="N29" s="124"/>
      <c r="O29" s="124">
        <f>+S29-K29</f>
        <v>1567</v>
      </c>
      <c r="P29" s="100">
        <f>+O29/-O$10</f>
        <v>-9.8647763900080575E-3</v>
      </c>
      <c r="Q29" s="124"/>
      <c r="R29" s="124"/>
      <c r="S29" s="215">
        <v>4106</v>
      </c>
      <c r="T29" s="100">
        <f>+S29/-S$10</f>
        <v>-1.2193057737365219E-2</v>
      </c>
      <c r="U29" s="124"/>
      <c r="V29" s="124"/>
      <c r="W29" s="124">
        <f>+AA29-S29</f>
        <v>778</v>
      </c>
      <c r="X29" s="100">
        <f>+W29/-W$10</f>
        <v>-5.4871812956236556E-3</v>
      </c>
      <c r="Y29" s="124"/>
      <c r="Z29" s="124"/>
      <c r="AA29" s="215">
        <f>5299-415</f>
        <v>4884</v>
      </c>
      <c r="AB29" s="100">
        <f>+AA29/-AA$10</f>
        <v>-1.0206171348326347E-2</v>
      </c>
      <c r="AC29" s="124"/>
      <c r="AD29" s="124"/>
      <c r="AE29" s="124">
        <f>+AI29-AA29</f>
        <v>394</v>
      </c>
      <c r="AG29" s="124"/>
      <c r="AH29" s="124"/>
      <c r="AI29" s="215">
        <v>5278</v>
      </c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215">
        <v>-1238</v>
      </c>
      <c r="L30" s="100">
        <f>+K30/-K$10</f>
        <v>6.9589265940045303E-3</v>
      </c>
      <c r="M30" s="124"/>
      <c r="N30" s="124"/>
      <c r="O30" s="124">
        <f>+S30-K30</f>
        <v>-1217</v>
      </c>
      <c r="P30" s="100">
        <f>+O30/-O$10</f>
        <v>7.661412167606769E-3</v>
      </c>
      <c r="Q30" s="124"/>
      <c r="R30" s="124"/>
      <c r="S30" s="215">
        <v>-2455</v>
      </c>
      <c r="T30" s="100">
        <f>+S30/-S$10</f>
        <v>7.2902963334709235E-3</v>
      </c>
      <c r="U30" s="124"/>
      <c r="V30" s="124"/>
      <c r="W30" s="124">
        <f>+AA30-S30</f>
        <v>-1122</v>
      </c>
      <c r="X30" s="100">
        <f>+W30/-W$10</f>
        <v>7.913389991889128E-3</v>
      </c>
      <c r="Y30" s="124"/>
      <c r="Z30" s="124"/>
      <c r="AA30" s="215">
        <v>-3577</v>
      </c>
      <c r="AB30" s="100">
        <f>+AA30/-AA$10</f>
        <v>7.4749129633422074E-3</v>
      </c>
      <c r="AC30" s="124"/>
      <c r="AD30" s="124"/>
      <c r="AE30" s="124">
        <f>+AI30-AA30</f>
        <v>-2424</v>
      </c>
      <c r="AG30" s="124"/>
      <c r="AH30" s="124"/>
      <c r="AI30" s="215">
        <v>-6001</v>
      </c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24"/>
      <c r="J31" s="124"/>
      <c r="K31" s="215">
        <v>-1057</v>
      </c>
      <c r="L31" s="100">
        <f>+K31/-K$10</f>
        <v>5.9415067931040295E-3</v>
      </c>
      <c r="M31" s="124"/>
      <c r="N31" s="124"/>
      <c r="O31" s="124">
        <f>+S31-K31</f>
        <v>642</v>
      </c>
      <c r="P31" s="100">
        <f>+O31/-O$10</f>
        <v>-4.041599516518936E-3</v>
      </c>
      <c r="Q31" s="124"/>
      <c r="R31" s="124"/>
      <c r="S31" s="215">
        <v>-415</v>
      </c>
      <c r="T31" s="100">
        <f>+S31/-S$10</f>
        <v>1.2323718852914188E-3</v>
      </c>
      <c r="U31" s="124"/>
      <c r="V31" s="124"/>
      <c r="W31" s="124">
        <f>+AA31-S31</f>
        <v>337</v>
      </c>
      <c r="X31" s="100">
        <f>+W31/-W$10</f>
        <v>-2.3768381704693726E-3</v>
      </c>
      <c r="Y31" s="124"/>
      <c r="Z31" s="124"/>
      <c r="AA31" s="215">
        <v>-78</v>
      </c>
      <c r="AB31" s="100">
        <f>+AA31/-AA$10</f>
        <v>1.6299782251626843E-4</v>
      </c>
      <c r="AC31" s="124"/>
      <c r="AD31" s="124"/>
      <c r="AE31" s="124">
        <f>+AI31-AA31</f>
        <v>726</v>
      </c>
      <c r="AG31" s="124"/>
      <c r="AH31" s="124"/>
      <c r="AI31" s="215">
        <v>648</v>
      </c>
    </row>
    <row r="32" spans="1:35" ht="15" customHeight="1" thickBot="1" x14ac:dyDescent="0.3">
      <c r="A32" s="118" t="s">
        <v>144</v>
      </c>
      <c r="B32" s="118"/>
      <c r="C32" s="118"/>
      <c r="D32" s="118"/>
      <c r="E32" s="118"/>
      <c r="F32" s="118"/>
      <c r="G32" s="118"/>
      <c r="H32" s="183"/>
      <c r="I32" s="124"/>
      <c r="J32" s="124"/>
      <c r="K32" s="212">
        <v>363</v>
      </c>
      <c r="L32" s="100">
        <f>+K32/-K$10</f>
        <v>-2.04046070567338E-3</v>
      </c>
      <c r="M32" s="124"/>
      <c r="N32" s="124"/>
      <c r="O32" s="124">
        <f>+S32-K32</f>
        <v>379</v>
      </c>
      <c r="P32" s="100">
        <f>+O32/-O$10</f>
        <v>-2.3859286865431104E-3</v>
      </c>
      <c r="Q32" s="124"/>
      <c r="R32" s="124"/>
      <c r="S32" s="212">
        <v>742</v>
      </c>
      <c r="T32" s="100">
        <f>+S32/-S$10</f>
        <v>-2.2034215394848983E-3</v>
      </c>
      <c r="U32" s="124"/>
      <c r="V32" s="124"/>
      <c r="W32" s="133">
        <f>+AA32-S32</f>
        <v>360</v>
      </c>
      <c r="X32" s="100">
        <f>+W32/-W$10</f>
        <v>-2.539055612370843E-3</v>
      </c>
      <c r="Y32" s="124"/>
      <c r="Z32" s="124"/>
      <c r="AA32" s="212">
        <v>1102</v>
      </c>
      <c r="AB32" s="100">
        <f>+AA32/-AA$10</f>
        <v>-2.3028666719606132E-3</v>
      </c>
      <c r="AC32" s="124"/>
      <c r="AD32" s="124"/>
      <c r="AE32" s="231">
        <f>+AI32-AA32</f>
        <v>1540</v>
      </c>
      <c r="AG32" s="124"/>
      <c r="AH32" s="124"/>
      <c r="AI32" s="212">
        <v>2642</v>
      </c>
    </row>
    <row r="33" spans="1:35" ht="6.75" customHeight="1" thickTop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213"/>
      <c r="L33" s="100"/>
      <c r="M33" s="124"/>
      <c r="N33" s="124"/>
      <c r="O33" s="132"/>
      <c r="P33" s="100"/>
      <c r="Q33" s="124"/>
      <c r="R33" s="124"/>
      <c r="S33" s="213"/>
      <c r="T33" s="100"/>
      <c r="U33" s="124"/>
      <c r="V33" s="124"/>
      <c r="W33" s="132"/>
      <c r="X33" s="100"/>
      <c r="Y33" s="124"/>
      <c r="Z33" s="124"/>
      <c r="AA33" s="213"/>
      <c r="AB33" s="100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4">
        <f>+K26+K28+K29+K30+K31+K32</f>
        <v>22083</v>
      </c>
      <c r="L34" s="97">
        <f>+K34/-K$10</f>
        <v>-0.12413083681373348</v>
      </c>
      <c r="M34" s="130"/>
      <c r="N34" s="130"/>
      <c r="O34" s="205">
        <f>+O26+O28+O29+O30+O31+O32</f>
        <v>18761</v>
      </c>
      <c r="P34" s="97">
        <f>+O34/-O$10</f>
        <v>-0.11810661764705882</v>
      </c>
      <c r="Q34" s="130"/>
      <c r="R34" s="130"/>
      <c r="S34" s="204">
        <f>+S26+S28+S29+S30+S31+S32</f>
        <v>40844</v>
      </c>
      <c r="T34" s="97">
        <f>+S34/-S$10</f>
        <v>-0.12128915007913907</v>
      </c>
      <c r="U34" s="130"/>
      <c r="V34" s="130"/>
      <c r="W34" s="205">
        <f>+W26+W29+W30+W32+W28+W31</f>
        <v>15078</v>
      </c>
      <c r="X34" s="97">
        <f>+W34/-W$10</f>
        <v>-0.10634411256479881</v>
      </c>
      <c r="Y34" s="130"/>
      <c r="Z34" s="130"/>
      <c r="AA34" s="204">
        <f>+AA26+AA28+AA29+AA30+AA31+AA32</f>
        <v>55922</v>
      </c>
      <c r="AB34" s="97">
        <f>+AA34/-AA$10</f>
        <v>-0.11686107988147133</v>
      </c>
      <c r="AC34" s="130"/>
      <c r="AD34" s="130"/>
      <c r="AE34" s="205">
        <f>+AE26+AE29+AE30+AE32+AE28+AE31</f>
        <v>22693</v>
      </c>
      <c r="AG34" s="130"/>
      <c r="AH34" s="130"/>
      <c r="AI34" s="205">
        <f>+AI26+AI29+AI30+AI32+AI28+AI31</f>
        <v>78615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215"/>
      <c r="L35" s="101"/>
      <c r="M35" s="124"/>
      <c r="N35" s="124"/>
      <c r="O35" s="124"/>
      <c r="P35" s="101"/>
      <c r="Q35" s="124"/>
      <c r="R35" s="124"/>
      <c r="S35" s="215"/>
      <c r="T35" s="101"/>
      <c r="U35" s="124"/>
      <c r="V35" s="124"/>
      <c r="W35" s="124"/>
      <c r="X35" s="101"/>
      <c r="Y35" s="124"/>
      <c r="Z35" s="124"/>
      <c r="AA35" s="215"/>
      <c r="AB35" s="101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215">
        <f>-8298+122</f>
        <v>-8176</v>
      </c>
      <c r="L36" s="100">
        <f>+K36/-K$10</f>
        <v>4.5958145260566269E-2</v>
      </c>
      <c r="M36" s="124"/>
      <c r="N36" s="124"/>
      <c r="O36" s="124">
        <f>+S36-K36</f>
        <v>-6388</v>
      </c>
      <c r="P36" s="100">
        <f>+O36/-O$10</f>
        <v>4.021454472199839E-2</v>
      </c>
      <c r="Q36" s="124"/>
      <c r="R36" s="124"/>
      <c r="S36" s="215">
        <f>-14564</f>
        <v>-14564</v>
      </c>
      <c r="T36" s="100">
        <f>+S36/-S$10</f>
        <v>4.3248829246708975E-2</v>
      </c>
      <c r="U36" s="124"/>
      <c r="V36" s="124"/>
      <c r="W36" s="124">
        <f>+AA36-S36</f>
        <v>-5110</v>
      </c>
      <c r="X36" s="100">
        <f>+W36/-W$10</f>
        <v>3.6040483831152804E-2</v>
      </c>
      <c r="Y36" s="124"/>
      <c r="Z36" s="124"/>
      <c r="AA36" s="215">
        <f>-19820+145+1</f>
        <v>-19674</v>
      </c>
      <c r="AB36" s="100">
        <f>+AA36/-AA$10</f>
        <v>4.1113066156218785E-2</v>
      </c>
      <c r="AC36" s="124"/>
      <c r="AD36" s="124"/>
      <c r="AE36" s="124">
        <f>+AI36-AA36</f>
        <v>-3839.7999999999993</v>
      </c>
      <c r="AG36" s="124"/>
      <c r="AH36" s="124"/>
      <c r="AI36" s="215">
        <v>-23513.8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215"/>
      <c r="L37" s="100"/>
      <c r="M37" s="124"/>
      <c r="N37" s="124"/>
      <c r="O37" s="124"/>
      <c r="P37" s="100"/>
      <c r="Q37" s="124"/>
      <c r="R37" s="124"/>
      <c r="S37" s="215"/>
      <c r="T37" s="100"/>
      <c r="U37" s="124"/>
      <c r="V37" s="124"/>
      <c r="W37" s="124"/>
      <c r="X37" s="100"/>
      <c r="Y37" s="124"/>
      <c r="Z37" s="124"/>
      <c r="AA37" s="215"/>
      <c r="AB37" s="100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206">
        <f>+K34+K36</f>
        <v>13907</v>
      </c>
      <c r="L38" s="100">
        <f>+K38/-K$10</f>
        <v>-7.8172691553167209E-2</v>
      </c>
      <c r="M38" s="124"/>
      <c r="N38" s="124"/>
      <c r="O38" s="143">
        <f>SUM(O34:O36)</f>
        <v>12373</v>
      </c>
      <c r="P38" s="100">
        <f>+O38/-O$10</f>
        <v>-7.7892072925060438E-2</v>
      </c>
      <c r="Q38" s="124"/>
      <c r="R38" s="124"/>
      <c r="S38" s="206">
        <f>+S34+S36</f>
        <v>26280</v>
      </c>
      <c r="T38" s="100">
        <f>+S38/-S$10</f>
        <v>-7.8040320832430093E-2</v>
      </c>
      <c r="U38" s="144"/>
      <c r="V38" s="144"/>
      <c r="W38" s="188">
        <f>SUM(W34:W36)</f>
        <v>9968</v>
      </c>
      <c r="X38" s="100">
        <f>+W38/-W$10</f>
        <v>-7.0303628733646012E-2</v>
      </c>
      <c r="Y38" s="124"/>
      <c r="Z38" s="124"/>
      <c r="AA38" s="206">
        <f>+AA34+AA36</f>
        <v>36248</v>
      </c>
      <c r="AB38" s="100">
        <f>+AA38/-AA$10</f>
        <v>-7.5748013725252542E-2</v>
      </c>
      <c r="AC38" s="144"/>
      <c r="AD38" s="144"/>
      <c r="AE38" s="188">
        <f>SUM(AE34:AE36)</f>
        <v>18853.2</v>
      </c>
      <c r="AG38" s="124"/>
      <c r="AH38" s="124"/>
      <c r="AI38" s="188">
        <f>SUM(AI34:AI36)</f>
        <v>55101.2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215"/>
      <c r="L39" s="100"/>
      <c r="M39" s="124"/>
      <c r="N39" s="124"/>
      <c r="O39" s="124"/>
      <c r="P39" s="100"/>
      <c r="Q39" s="124"/>
      <c r="R39" s="124"/>
      <c r="S39" s="215"/>
      <c r="T39" s="100"/>
      <c r="U39" s="124"/>
      <c r="V39" s="124"/>
      <c r="W39" s="124"/>
      <c r="X39" s="100"/>
      <c r="Y39" s="124"/>
      <c r="Z39" s="124"/>
      <c r="AA39" s="215"/>
      <c r="AB39" s="100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215"/>
      <c r="L40" s="100"/>
      <c r="M40" s="124"/>
      <c r="N40" s="124"/>
      <c r="O40" s="124"/>
      <c r="P40" s="100"/>
      <c r="Q40" s="124"/>
      <c r="R40" s="124"/>
      <c r="S40" s="215"/>
      <c r="T40" s="100"/>
      <c r="U40" s="124"/>
      <c r="V40" s="124"/>
      <c r="W40" s="124"/>
      <c r="X40" s="100"/>
      <c r="Y40" s="124"/>
      <c r="Z40" s="124"/>
      <c r="AA40" s="215"/>
      <c r="AB40" s="100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215">
        <f>+K38-K42</f>
        <v>12739</v>
      </c>
      <c r="L41" s="179">
        <f>+K41/-K$10</f>
        <v>-7.1607242230229171E-2</v>
      </c>
      <c r="M41" s="124"/>
      <c r="N41" s="124"/>
      <c r="O41" s="124">
        <f>+S41-K41</f>
        <v>10908</v>
      </c>
      <c r="P41" s="179">
        <f>+O41/-O$10</f>
        <v>-6.8669419822723607E-2</v>
      </c>
      <c r="Q41" s="124"/>
      <c r="R41" s="124"/>
      <c r="S41" s="215">
        <f>+S38-S42</f>
        <v>23647</v>
      </c>
      <c r="T41" s="179">
        <f>+S41/-S$10</f>
        <v>-7.0221440895147424E-2</v>
      </c>
      <c r="U41" s="124"/>
      <c r="V41" s="124"/>
      <c r="W41" s="207">
        <f>+AA41-S41</f>
        <v>8807</v>
      </c>
      <c r="X41" s="179">
        <f>+W41/-W$10</f>
        <v>-6.2115174383750041E-2</v>
      </c>
      <c r="Y41" s="124"/>
      <c r="Z41" s="124"/>
      <c r="AA41" s="215">
        <f>+AA38-AA42</f>
        <v>32454</v>
      </c>
      <c r="AB41" s="179">
        <f>+AA41/-AA$10</f>
        <v>-6.7819632460807383E-2</v>
      </c>
      <c r="AC41" s="124"/>
      <c r="AD41" s="124"/>
      <c r="AE41" s="207">
        <f>+AI41-AA41</f>
        <v>18090.199999999997</v>
      </c>
      <c r="AG41" s="124"/>
      <c r="AH41" s="124"/>
      <c r="AI41" s="215">
        <f>+AI38-AI42</f>
        <v>50544.2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215">
        <v>1168</v>
      </c>
      <c r="L42" s="179">
        <f>+K42/-K$10</f>
        <v>-6.5654493229380384E-3</v>
      </c>
      <c r="M42" s="124"/>
      <c r="N42" s="124"/>
      <c r="O42" s="124">
        <f>+S42-K42</f>
        <v>1465</v>
      </c>
      <c r="P42" s="179">
        <f>+O42/-O$10</f>
        <v>-9.2226531023368256E-3</v>
      </c>
      <c r="Q42" s="124"/>
      <c r="R42" s="124"/>
      <c r="S42" s="215">
        <v>2633</v>
      </c>
      <c r="T42" s="179">
        <f>+S42/-S$10</f>
        <v>-7.8188799372826637E-3</v>
      </c>
      <c r="U42" s="124"/>
      <c r="V42" s="124"/>
      <c r="W42" s="124">
        <f>+AA42-S42</f>
        <v>1161</v>
      </c>
      <c r="X42" s="179">
        <f>+W42/-W$10</f>
        <v>-8.1884543498959694E-3</v>
      </c>
      <c r="Y42" s="124"/>
      <c r="Z42" s="124"/>
      <c r="AA42" s="215">
        <v>3794</v>
      </c>
      <c r="AB42" s="179">
        <f>+AA42/-AA$10</f>
        <v>-7.9283812644451602E-3</v>
      </c>
      <c r="AC42" s="124"/>
      <c r="AD42" s="124"/>
      <c r="AE42" s="124">
        <f>+AI42-AA42</f>
        <v>763</v>
      </c>
      <c r="AG42" s="124"/>
      <c r="AH42" s="124"/>
      <c r="AI42" s="215">
        <v>4557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208"/>
      <c r="L43" s="146"/>
      <c r="M43" s="144"/>
      <c r="N43" s="144"/>
      <c r="O43" s="145"/>
      <c r="P43" s="146"/>
      <c r="Q43" s="144"/>
      <c r="R43" s="144"/>
      <c r="S43" s="208"/>
      <c r="T43" s="146"/>
      <c r="U43" s="144"/>
      <c r="V43" s="144"/>
      <c r="W43" s="145"/>
      <c r="X43" s="146"/>
      <c r="Y43" s="144"/>
      <c r="Z43" s="144"/>
      <c r="AA43" s="208"/>
      <c r="AB43" s="146"/>
      <c r="AC43" s="144"/>
      <c r="AD43" s="144"/>
      <c r="AE43" s="145"/>
      <c r="AG43" s="144"/>
      <c r="AH43" s="144"/>
      <c r="AI43" s="208"/>
    </row>
    <row r="44" spans="1:35" s="198" customFormat="1" ht="41.25" customHeight="1" x14ac:dyDescent="0.25">
      <c r="A44" s="263" t="s">
        <v>112</v>
      </c>
      <c r="B44" s="263"/>
      <c r="C44" s="263"/>
      <c r="D44" s="263"/>
      <c r="E44" s="263"/>
      <c r="F44" s="263"/>
      <c r="G44" s="263"/>
      <c r="H44" s="185"/>
      <c r="I44" s="147"/>
      <c r="J44" s="147"/>
      <c r="K44" s="209"/>
      <c r="L44" s="149"/>
      <c r="M44" s="147"/>
      <c r="N44" s="147"/>
      <c r="O44" s="148"/>
      <c r="P44" s="149"/>
      <c r="Q44" s="147"/>
      <c r="R44" s="147"/>
      <c r="S44" s="209"/>
      <c r="T44" s="149"/>
      <c r="U44" s="148"/>
      <c r="V44" s="148"/>
      <c r="W44" s="148"/>
      <c r="X44" s="149"/>
      <c r="Y44" s="147"/>
      <c r="Z44" s="147"/>
      <c r="AA44" s="209"/>
      <c r="AB44" s="14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220"/>
      <c r="L45" s="105"/>
      <c r="M45" s="132"/>
      <c r="N45" s="132"/>
      <c r="O45" s="151"/>
      <c r="P45" s="105"/>
      <c r="Q45" s="132"/>
      <c r="R45" s="132"/>
      <c r="S45" s="220"/>
      <c r="T45" s="105"/>
      <c r="U45" s="132"/>
      <c r="V45" s="132"/>
      <c r="W45" s="151"/>
      <c r="X45" s="105"/>
      <c r="Y45" s="132"/>
      <c r="Z45" s="132"/>
      <c r="AA45" s="220"/>
      <c r="AB45" s="105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221">
        <f>+K41/81309610*1000</f>
        <v>0.15667274753869809</v>
      </c>
      <c r="L46" s="105"/>
      <c r="M46" s="144"/>
      <c r="N46" s="144"/>
      <c r="O46" s="178">
        <f>+O41/81309610*1000</f>
        <v>0.13415388414727361</v>
      </c>
      <c r="P46" s="105"/>
      <c r="Q46" s="144"/>
      <c r="R46" s="144"/>
      <c r="S46" s="221">
        <f>+S41/81309610*1000</f>
        <v>0.29082663168597173</v>
      </c>
      <c r="T46" s="105"/>
      <c r="U46" s="144"/>
      <c r="V46" s="144"/>
      <c r="W46" s="189">
        <f>+W41/81309610*1000</f>
        <v>0.10831438005913446</v>
      </c>
      <c r="X46" s="105"/>
      <c r="Y46" s="144"/>
      <c r="Z46" s="144"/>
      <c r="AA46" s="221">
        <f>+AA41/81309610*1000</f>
        <v>0.39914101174510613</v>
      </c>
      <c r="AB46" s="105"/>
      <c r="AC46" s="144"/>
      <c r="AD46" s="144"/>
      <c r="AE46" s="189">
        <f>+AE41/81309610*1000</f>
        <v>0.22248538641373386</v>
      </c>
      <c r="AG46" s="144"/>
      <c r="AH46" s="144"/>
      <c r="AI46" s="221">
        <f>+AI41/81309610*1000</f>
        <v>0.62162639815884002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22"/>
      <c r="M47" s="186"/>
      <c r="N47" s="186"/>
      <c r="O47" s="186"/>
      <c r="P47" s="122"/>
      <c r="Q47" s="127"/>
      <c r="R47" s="127"/>
      <c r="S47" s="152"/>
      <c r="T47" s="122"/>
      <c r="U47" s="127"/>
      <c r="V47" s="127"/>
      <c r="W47" s="152"/>
      <c r="X47" s="122"/>
      <c r="Y47" s="170"/>
      <c r="AB47" s="122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232"/>
      <c r="M48" s="118"/>
      <c r="N48" s="118"/>
      <c r="O48" s="118"/>
      <c r="P48" s="232"/>
      <c r="Q48" s="124"/>
      <c r="R48" s="124"/>
      <c r="S48" s="190"/>
      <c r="T48" s="232"/>
      <c r="U48" s="124"/>
      <c r="V48" s="124"/>
      <c r="W48" s="124"/>
      <c r="X48" s="232"/>
      <c r="Y48" s="163"/>
      <c r="AB48" s="232"/>
    </row>
    <row r="49" spans="1:31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7"/>
      <c r="M49" s="118"/>
      <c r="N49" s="118"/>
      <c r="O49" s="118"/>
      <c r="P49" s="117"/>
      <c r="Q49" s="124"/>
      <c r="R49" s="124"/>
      <c r="S49" s="153"/>
      <c r="T49" s="117"/>
      <c r="U49" s="124"/>
      <c r="V49" s="124"/>
      <c r="W49" s="124"/>
      <c r="X49" s="117"/>
      <c r="AB49" s="117"/>
    </row>
    <row r="50" spans="1:31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7"/>
      <c r="M50" s="118"/>
      <c r="N50" s="118"/>
      <c r="O50" s="118"/>
      <c r="P50" s="117"/>
      <c r="Q50" s="124"/>
      <c r="R50" s="124"/>
      <c r="S50" s="153"/>
      <c r="T50" s="117"/>
      <c r="U50" s="124"/>
      <c r="V50" s="124"/>
      <c r="W50" s="222"/>
      <c r="X50" s="117"/>
      <c r="AB50" s="117"/>
      <c r="AE50" s="225"/>
    </row>
    <row r="51" spans="1:31" x14ac:dyDescent="0.25">
      <c r="L51" s="117"/>
      <c r="P51" s="117"/>
      <c r="S51" s="191"/>
      <c r="T51" s="117"/>
      <c r="X51" s="117"/>
      <c r="AB51" s="117"/>
    </row>
    <row r="52" spans="1:31" x14ac:dyDescent="0.25">
      <c r="AD52" s="225"/>
    </row>
    <row r="53" spans="1:31" x14ac:dyDescent="0.25">
      <c r="S53" s="223"/>
    </row>
    <row r="54" spans="1:31" x14ac:dyDescent="0.25">
      <c r="A54" s="106" t="s">
        <v>7</v>
      </c>
      <c r="O54" s="225"/>
      <c r="S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honeticPr fontId="0" type="noConversion"/>
  <pageMargins left="0.75" right="0.75" top="1" bottom="1" header="0.4921259845" footer="0.4921259845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opLeftCell="E1"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3.28515625" style="106" customWidth="1"/>
    <col min="8" max="8" width="11.28515625" style="106" hidden="1" customWidth="1"/>
    <col min="9" max="9" width="3.7109375" style="107" customWidth="1"/>
    <col min="10" max="10" width="9.85546875" style="107" bestFit="1" customWidth="1"/>
    <col min="11" max="11" width="3.140625" style="107" customWidth="1"/>
    <col min="12" max="12" width="14.140625" style="107" customWidth="1"/>
    <col min="13" max="13" width="9.140625" style="107" bestFit="1" customWidth="1"/>
    <col min="14" max="14" width="3.7109375" style="107" customWidth="1"/>
    <col min="15" max="15" width="11.85546875" style="107" customWidth="1"/>
    <col min="16" max="16" width="3.140625" style="107" customWidth="1"/>
    <col min="17" max="17" width="11.5703125" style="107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.140625" style="109" bestFit="1" customWidth="1"/>
    <col min="24" max="24" width="3.140625" style="106" customWidth="1"/>
    <col min="25" max="25" width="9.85546875" style="108" customWidth="1"/>
    <col min="26" max="26" width="1.7109375" style="108" customWidth="1"/>
    <col min="27" max="27" width="15.7109375" style="108" customWidth="1"/>
    <col min="28" max="28" width="6" style="154" customWidth="1"/>
    <col min="29" max="29" width="9" style="109" customWidth="1"/>
    <col min="30" max="30" width="3.5703125" style="109" customWidth="1"/>
    <col min="31" max="31" width="8.28515625" style="109" customWidth="1"/>
    <col min="32" max="32" width="7.42578125" style="109" customWidth="1"/>
    <col min="33" max="33" width="3.5703125" style="109" customWidth="1"/>
    <col min="34" max="16384" width="11.42578125" style="106"/>
  </cols>
  <sheetData>
    <row r="1" spans="1:35" ht="15" customHeight="1" x14ac:dyDescent="0.25"/>
    <row r="2" spans="1:35" x14ac:dyDescent="0.2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</row>
    <row r="3" spans="1:35" x14ac:dyDescent="0.25">
      <c r="A3" s="261" t="s">
        <v>178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</row>
    <row r="4" spans="1:35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2"/>
      <c r="AC4" s="113"/>
      <c r="AD4" s="105"/>
      <c r="AE4" s="165"/>
      <c r="AF4" s="105"/>
    </row>
    <row r="5" spans="1:35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62" t="s">
        <v>179</v>
      </c>
      <c r="K5" s="262"/>
      <c r="L5" s="262"/>
      <c r="M5" s="105"/>
      <c r="N5" s="117"/>
      <c r="O5" s="262" t="s">
        <v>182</v>
      </c>
      <c r="P5" s="262"/>
      <c r="Q5" s="262"/>
      <c r="R5" s="105"/>
      <c r="S5" s="117"/>
      <c r="T5" s="262" t="s">
        <v>165</v>
      </c>
      <c r="U5" s="262"/>
      <c r="V5" s="262"/>
      <c r="W5" s="105"/>
      <c r="X5" s="118"/>
      <c r="Y5" s="262" t="s">
        <v>152</v>
      </c>
      <c r="Z5" s="262"/>
      <c r="AA5" s="262"/>
      <c r="AB5" s="155"/>
      <c r="AC5" s="105"/>
      <c r="AD5" s="105"/>
      <c r="AE5" s="105"/>
      <c r="AF5" s="105"/>
    </row>
    <row r="6" spans="1:35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120"/>
      <c r="J6" s="264" t="s">
        <v>180</v>
      </c>
      <c r="K6" s="264"/>
      <c r="L6" s="264"/>
      <c r="M6" s="121"/>
      <c r="N6" s="120"/>
      <c r="O6" s="264" t="s">
        <v>181</v>
      </c>
      <c r="P6" s="264"/>
      <c r="Q6" s="264"/>
      <c r="R6" s="121"/>
      <c r="S6" s="120"/>
      <c r="T6" s="264" t="s">
        <v>183</v>
      </c>
      <c r="U6" s="264"/>
      <c r="V6" s="264"/>
      <c r="W6" s="121"/>
      <c r="X6" s="119"/>
      <c r="Y6" s="264" t="s">
        <v>184</v>
      </c>
      <c r="Z6" s="264"/>
      <c r="AA6" s="264"/>
      <c r="AB6" s="156"/>
      <c r="AC6" s="121"/>
      <c r="AD6" s="121"/>
      <c r="AE6" s="121"/>
      <c r="AF6" s="121"/>
      <c r="AG6" s="166"/>
    </row>
    <row r="7" spans="1:35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5" t="s">
        <v>103</v>
      </c>
      <c r="K7" s="265"/>
      <c r="L7" s="265"/>
      <c r="M7" s="113"/>
      <c r="N7" s="122"/>
      <c r="O7" s="265" t="s">
        <v>103</v>
      </c>
      <c r="P7" s="265"/>
      <c r="Q7" s="265"/>
      <c r="R7" s="113"/>
      <c r="S7" s="122"/>
      <c r="T7" s="265" t="s">
        <v>103</v>
      </c>
      <c r="U7" s="265"/>
      <c r="V7" s="265"/>
      <c r="W7" s="113"/>
      <c r="X7" s="111"/>
      <c r="Y7" s="265" t="s">
        <v>103</v>
      </c>
      <c r="Z7" s="265"/>
      <c r="AA7" s="265"/>
      <c r="AB7" s="123"/>
      <c r="AC7" s="113"/>
      <c r="AD7" s="105"/>
      <c r="AE7" s="105"/>
      <c r="AF7" s="105"/>
      <c r="AG7" s="109"/>
    </row>
    <row r="8" spans="1:35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10"/>
      <c r="AB8" s="157"/>
      <c r="AC8" s="91"/>
      <c r="AD8" s="167"/>
      <c r="AE8" s="92" t="s">
        <v>101</v>
      </c>
      <c r="AF8" s="93" t="s">
        <v>102</v>
      </c>
      <c r="AG8" s="169"/>
    </row>
    <row r="9" spans="1:35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10"/>
      <c r="AB9" s="157"/>
      <c r="AC9" s="94"/>
      <c r="AD9" s="168"/>
      <c r="AE9" s="95"/>
      <c r="AF9" s="96"/>
      <c r="AG9" s="170"/>
    </row>
    <row r="10" spans="1:35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155</v>
      </c>
      <c r="I10" s="129"/>
      <c r="J10" s="130"/>
      <c r="K10" s="130"/>
      <c r="L10" s="130" t="e">
        <f>+#REF!</f>
        <v>#REF!</v>
      </c>
      <c r="M10" s="97" t="e">
        <f>+L10/$L$10</f>
        <v>#REF!</v>
      </c>
      <c r="N10" s="129"/>
      <c r="O10" s="130"/>
      <c r="P10" s="130"/>
      <c r="Q10" s="130" t="e">
        <f>+#REF!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 t="e">
        <f>+#REF!</f>
        <v>#REF!</v>
      </c>
      <c r="AB10" s="144"/>
      <c r="AC10" s="97" t="e">
        <f>+AA10/$AA$10</f>
        <v>#REF!</v>
      </c>
      <c r="AD10" s="171"/>
      <c r="AE10" s="98" t="e">
        <f>V10-AA10</f>
        <v>#REF!</v>
      </c>
      <c r="AF10" s="99" t="e">
        <f>V10/AA10-1</f>
        <v>#REF!</v>
      </c>
      <c r="AG10" s="172"/>
      <c r="AI10" s="195"/>
    </row>
    <row r="11" spans="1:35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44"/>
      <c r="AC11" s="97"/>
      <c r="AD11" s="171"/>
      <c r="AE11" s="98"/>
      <c r="AF11" s="99"/>
      <c r="AG11" s="172"/>
      <c r="AI11" s="195"/>
    </row>
    <row r="12" spans="1:35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17"/>
      <c r="J12" s="124"/>
      <c r="K12" s="124"/>
      <c r="L12" s="133" t="e">
        <f>+#REF!</f>
        <v>#REF!</v>
      </c>
      <c r="M12" s="100" t="e">
        <f>+L12/-$L$10</f>
        <v>#REF!</v>
      </c>
      <c r="N12" s="117"/>
      <c r="O12" s="124"/>
      <c r="P12" s="124"/>
      <c r="Q12" s="133" t="e">
        <f>+#REF!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33" t="e">
        <f>+#REF!</f>
        <v>#REF!</v>
      </c>
      <c r="AB12" s="132"/>
      <c r="AC12" s="100" t="e">
        <f>+AA12/-$AA$10</f>
        <v>#REF!</v>
      </c>
      <c r="AD12" s="171"/>
      <c r="AE12" s="98" t="e">
        <f>V12-AA12</f>
        <v>#REF!</v>
      </c>
      <c r="AF12" s="99" t="e">
        <f>V12/AA12-1</f>
        <v>#REF!</v>
      </c>
      <c r="AG12" s="172"/>
      <c r="AI12" s="195"/>
    </row>
    <row r="13" spans="1:35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32"/>
      <c r="AB13" s="132"/>
      <c r="AC13" s="100"/>
      <c r="AD13" s="171"/>
      <c r="AE13" s="98"/>
      <c r="AF13" s="99"/>
      <c r="AG13" s="172"/>
      <c r="AI13" s="195"/>
    </row>
    <row r="14" spans="1:35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+Q10+Q12</f>
        <v>#REF!</v>
      </c>
      <c r="R14" s="97" t="e">
        <f>+Q14/$Q$10</f>
        <v>#REF!</v>
      </c>
      <c r="S14" s="122"/>
      <c r="T14" s="130"/>
      <c r="U14" s="130"/>
      <c r="V14" s="134" t="e">
        <f>+V10+V12</f>
        <v>#REF!</v>
      </c>
      <c r="W14" s="97" t="e">
        <f>+V14/$V$10</f>
        <v>#REF!</v>
      </c>
      <c r="X14" s="131"/>
      <c r="Y14" s="130"/>
      <c r="Z14" s="130"/>
      <c r="AA14" s="134" t="e">
        <f>+AA10+AA12</f>
        <v>#REF!</v>
      </c>
      <c r="AB14" s="144"/>
      <c r="AC14" s="97" t="e">
        <f>+AA14/$AA$10</f>
        <v>#REF!</v>
      </c>
      <c r="AD14" s="171"/>
      <c r="AE14" s="98" t="e">
        <f>V14-AA14</f>
        <v>#REF!</v>
      </c>
      <c r="AF14" s="99" t="e">
        <f>V14/AA14-1</f>
        <v>#REF!</v>
      </c>
      <c r="AG14" s="172"/>
    </row>
    <row r="15" spans="1:35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44"/>
      <c r="AC15" s="97"/>
      <c r="AD15" s="171"/>
      <c r="AE15" s="98"/>
      <c r="AF15" s="99"/>
      <c r="AG15" s="172"/>
    </row>
    <row r="16" spans="1:35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17"/>
      <c r="J16" s="124"/>
      <c r="K16" s="124"/>
      <c r="L16" s="124" t="e">
        <f>+#REF!</f>
        <v>#REF!</v>
      </c>
      <c r="M16" s="100" t="e">
        <f>+L16/-$L$10</f>
        <v>#REF!</v>
      </c>
      <c r="N16" s="117"/>
      <c r="O16" s="124"/>
      <c r="P16" s="124"/>
      <c r="Q16" s="124" t="e">
        <f>+#REF!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 t="e">
        <f>+#REF!</f>
        <v>#REF!</v>
      </c>
      <c r="AB16" s="132"/>
      <c r="AC16" s="100" t="e">
        <f>+AA16/-$AA$10</f>
        <v>#REF!</v>
      </c>
      <c r="AD16" s="171"/>
      <c r="AE16" s="98" t="e">
        <f>V16-AA16</f>
        <v>#REF!</v>
      </c>
      <c r="AF16" s="99" t="e">
        <f>V16/AA16-1</f>
        <v>#REF!</v>
      </c>
      <c r="AG16" s="172"/>
    </row>
    <row r="17" spans="1:35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17"/>
      <c r="J17" s="124"/>
      <c r="K17" s="124"/>
      <c r="L17" s="124" t="e">
        <f>+#REF!</f>
        <v>#REF!</v>
      </c>
      <c r="M17" s="100" t="e">
        <f>+L17/-$L$10</f>
        <v>#REF!</v>
      </c>
      <c r="N17" s="117"/>
      <c r="O17" s="124"/>
      <c r="P17" s="124"/>
      <c r="Q17" s="124" t="e">
        <f>+#REF!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 t="e">
        <f>+#REF!</f>
        <v>#REF!</v>
      </c>
      <c r="AB17" s="132"/>
      <c r="AC17" s="100" t="e">
        <f>+AA17/-$AA$10</f>
        <v>#REF!</v>
      </c>
      <c r="AD17" s="171"/>
      <c r="AE17" s="98" t="e">
        <f>V17-AA17</f>
        <v>#REF!</v>
      </c>
      <c r="AF17" s="99" t="e">
        <f>V17/AA17-1</f>
        <v>#REF!</v>
      </c>
      <c r="AG17" s="172"/>
    </row>
    <row r="18" spans="1:35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154</v>
      </c>
      <c r="I18" s="117"/>
      <c r="J18" s="124"/>
      <c r="K18" s="124"/>
      <c r="L18" s="124" t="e">
        <f>+#REF!</f>
        <v>#REF!</v>
      </c>
      <c r="M18" s="100" t="e">
        <f>+L18/-$L$10</f>
        <v>#REF!</v>
      </c>
      <c r="N18" s="117"/>
      <c r="O18" s="124"/>
      <c r="P18" s="124"/>
      <c r="Q18" s="124" t="e">
        <f>+#REF!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 t="e">
        <f>+#REF!</f>
        <v>#REF!</v>
      </c>
      <c r="AB18" s="132"/>
      <c r="AC18" s="100" t="e">
        <f>+AA18/-$AA$10</f>
        <v>#REF!</v>
      </c>
      <c r="AD18" s="173"/>
      <c r="AE18" s="98" t="e">
        <f>V18-AA18</f>
        <v>#REF!</v>
      </c>
      <c r="AF18" s="99" t="e">
        <f>V18/AA18-1</f>
        <v>#REF!</v>
      </c>
      <c r="AG18" s="174"/>
    </row>
    <row r="19" spans="1:35" x14ac:dyDescent="0.25">
      <c r="A19" s="118" t="s">
        <v>121</v>
      </c>
      <c r="B19" s="118"/>
      <c r="C19" s="118"/>
      <c r="D19" s="118"/>
      <c r="E19" s="118"/>
      <c r="F19" s="118"/>
      <c r="G19" s="118"/>
      <c r="H19" s="183" t="s">
        <v>156</v>
      </c>
      <c r="I19" s="117"/>
      <c r="J19" s="132"/>
      <c r="K19" s="132"/>
      <c r="L19" s="124" t="e">
        <f>+#REF!</f>
        <v>#REF!</v>
      </c>
      <c r="M19" s="100" t="e">
        <f>+L19/$L$10</f>
        <v>#REF!</v>
      </c>
      <c r="N19" s="117"/>
      <c r="O19" s="132"/>
      <c r="P19" s="132"/>
      <c r="Q19" s="124" t="e">
        <f>+#REF!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24" t="e">
        <f>+#REF!</f>
        <v>#REF!</v>
      </c>
      <c r="AB19" s="132"/>
      <c r="AC19" s="100" t="e">
        <f>+AA19/$AA$10</f>
        <v>#REF!</v>
      </c>
      <c r="AD19" s="171"/>
      <c r="AE19" s="98" t="e">
        <f>V19-AA19</f>
        <v>#REF!</v>
      </c>
      <c r="AF19" s="99" t="e">
        <f>V19/AA19-1</f>
        <v>#REF!</v>
      </c>
      <c r="AG19" s="172"/>
      <c r="AI19" s="196"/>
    </row>
    <row r="20" spans="1:35" x14ac:dyDescent="0.25">
      <c r="A20" s="118" t="s">
        <v>139</v>
      </c>
      <c r="B20" s="118"/>
      <c r="C20" s="118"/>
      <c r="D20" s="118"/>
      <c r="E20" s="118"/>
      <c r="F20" s="118"/>
      <c r="G20" s="118"/>
      <c r="H20" s="183" t="s">
        <v>157</v>
      </c>
      <c r="I20" s="117"/>
      <c r="J20" s="132"/>
      <c r="K20" s="132"/>
      <c r="L20" s="124" t="e">
        <f>+#REF!</f>
        <v>#REF!</v>
      </c>
      <c r="M20" s="100" t="e">
        <f>-L20/$L$10</f>
        <v>#REF!</v>
      </c>
      <c r="N20" s="117"/>
      <c r="O20" s="132"/>
      <c r="P20" s="132"/>
      <c r="Q20" s="124" t="e">
        <f>+#REF!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24" t="e">
        <f>+#REF!</f>
        <v>#REF!</v>
      </c>
      <c r="AB20" s="132"/>
      <c r="AC20" s="100" t="e">
        <f>+AA20/-$AA$10</f>
        <v>#REF!</v>
      </c>
      <c r="AD20" s="171"/>
      <c r="AE20" s="98"/>
      <c r="AF20" s="99"/>
      <c r="AG20" s="172"/>
      <c r="AI20" s="196"/>
    </row>
    <row r="21" spans="1:35" ht="15" hidden="1" customHeight="1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158</v>
      </c>
      <c r="I21" s="129"/>
      <c r="J21" s="124"/>
      <c r="K21" s="124"/>
      <c r="L21" s="133" t="e">
        <f>+#REF!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24" t="e">
        <f>+#REF!</f>
        <v>#REF!</v>
      </c>
      <c r="W21" s="100" t="e">
        <f>+V21/$V$10</f>
        <v>#REF!</v>
      </c>
      <c r="X21" s="126"/>
      <c r="Y21" s="124"/>
      <c r="Z21" s="124"/>
      <c r="AA21" s="133" t="e">
        <f>+#REF!</f>
        <v>#REF!</v>
      </c>
      <c r="AB21" s="132"/>
      <c r="AC21" s="100" t="e">
        <f>+AA21/$AA$10</f>
        <v>#REF!</v>
      </c>
      <c r="AD21" s="171"/>
      <c r="AE21" s="98" t="e">
        <f>V21-AA21</f>
        <v>#REF!</v>
      </c>
      <c r="AF21" s="99" t="e">
        <f>V21/AA21-1</f>
        <v>#REF!</v>
      </c>
      <c r="AG21" s="172"/>
    </row>
    <row r="22" spans="1:35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24"/>
      <c r="W22" s="100"/>
      <c r="X22" s="126"/>
      <c r="Y22" s="124"/>
      <c r="Z22" s="124"/>
      <c r="AA22" s="132"/>
      <c r="AB22" s="132"/>
      <c r="AC22" s="100"/>
      <c r="AD22" s="168"/>
      <c r="AE22" s="98"/>
      <c r="AF22" s="99"/>
      <c r="AG22" s="170"/>
    </row>
    <row r="23" spans="1:35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6"/>
      <c r="J23" s="138" t="e">
        <f>+#REF!</f>
        <v>#REF!</v>
      </c>
      <c r="K23" s="138"/>
      <c r="L23" s="137"/>
      <c r="M23" s="102" t="e">
        <f>+J23/L10</f>
        <v>#REF!</v>
      </c>
      <c r="N23" s="136"/>
      <c r="O23" s="138" t="e">
        <f>+#REF!</f>
        <v>#REF!</v>
      </c>
      <c r="P23" s="138"/>
      <c r="Q23" s="137"/>
      <c r="R23" s="102" t="e">
        <f>+O23/Q10</f>
        <v>#REF!</v>
      </c>
      <c r="S23" s="136"/>
      <c r="T23" s="138" t="e">
        <f>+#REF!</f>
        <v>#REF!</v>
      </c>
      <c r="U23" s="138"/>
      <c r="V23" s="137"/>
      <c r="W23" s="102" t="e">
        <f>+T23/V10</f>
        <v>#REF!</v>
      </c>
      <c r="X23" s="139"/>
      <c r="Y23" s="137" t="e">
        <f>+#REF!</f>
        <v>#REF!</v>
      </c>
      <c r="Z23" s="138"/>
      <c r="AA23" s="137"/>
      <c r="AB23" s="137"/>
      <c r="AC23" s="102" t="e">
        <f>+Y23/AA10</f>
        <v>#REF!</v>
      </c>
      <c r="AD23" s="171"/>
      <c r="AE23" s="98" t="e">
        <f>T23-Y23</f>
        <v>#REF!</v>
      </c>
      <c r="AF23" s="99" t="e">
        <f>T23/Y23-1</f>
        <v>#REF!</v>
      </c>
      <c r="AG23" s="172"/>
      <c r="AI23" s="196"/>
    </row>
    <row r="24" spans="1:35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6"/>
      <c r="J24" s="138" t="e">
        <f>-#REF!</f>
        <v>#REF!</v>
      </c>
      <c r="K24" s="138"/>
      <c r="L24" s="137"/>
      <c r="M24" s="102"/>
      <c r="N24" s="136"/>
      <c r="O24" s="138" t="e">
        <f>-#REF!</f>
        <v>#REF!</v>
      </c>
      <c r="P24" s="138"/>
      <c r="Q24" s="137"/>
      <c r="R24" s="102"/>
      <c r="S24" s="136"/>
      <c r="T24" s="138" t="e">
        <f>-#REF!</f>
        <v>#REF!</v>
      </c>
      <c r="U24" s="138"/>
      <c r="V24" s="137"/>
      <c r="W24" s="102"/>
      <c r="X24" s="139"/>
      <c r="Y24" s="137" t="e">
        <f>-#REF!</f>
        <v>#REF!</v>
      </c>
      <c r="Z24" s="138"/>
      <c r="AA24" s="137"/>
      <c r="AB24" s="137"/>
      <c r="AC24" s="102"/>
      <c r="AD24" s="171"/>
      <c r="AE24" s="98" t="s">
        <v>7</v>
      </c>
      <c r="AF24" s="99"/>
      <c r="AG24" s="172"/>
      <c r="AI24" s="196"/>
    </row>
    <row r="25" spans="1:35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32"/>
      <c r="Z25" s="124"/>
      <c r="AA25" s="132"/>
      <c r="AB25" s="132"/>
      <c r="AC25" s="100"/>
      <c r="AD25" s="168"/>
      <c r="AE25" s="98"/>
      <c r="AF25" s="96"/>
      <c r="AG25" s="170"/>
    </row>
    <row r="26" spans="1:35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22"/>
      <c r="J26" s="141"/>
      <c r="K26" s="141"/>
      <c r="L26" s="141" t="e">
        <f>+L14+L16+L17+L18+L21+L19+L20</f>
        <v>#REF!</v>
      </c>
      <c r="M26" s="97" t="e">
        <f>+L26/$L$10</f>
        <v>#REF!</v>
      </c>
      <c r="N26" s="122"/>
      <c r="O26" s="141"/>
      <c r="P26" s="141"/>
      <c r="Q26" s="141" t="e">
        <f>+Q14+Q16+Q17+Q18+Q21+Q19+Q20</f>
        <v>#REF!</v>
      </c>
      <c r="R26" s="97" t="e">
        <f>+Q26/$Q$10</f>
        <v>#REF!</v>
      </c>
      <c r="S26" s="122"/>
      <c r="T26" s="141"/>
      <c r="U26" s="141"/>
      <c r="V26" s="141" t="e">
        <f>+V14+V16+V17+V18+V21+V19+V20</f>
        <v>#REF!</v>
      </c>
      <c r="W26" s="97" t="e">
        <f>+V26/$V$10</f>
        <v>#REF!</v>
      </c>
      <c r="X26" s="131"/>
      <c r="Y26" s="141"/>
      <c r="Z26" s="141"/>
      <c r="AA26" s="141" t="e">
        <f>+AA14+AA16+AA17+AA18+AA21+AA19+AA20</f>
        <v>#REF!</v>
      </c>
      <c r="AB26" s="144"/>
      <c r="AC26" s="97" t="e">
        <f>+AA26/$AA$10</f>
        <v>#REF!</v>
      </c>
      <c r="AD26" s="171"/>
      <c r="AE26" s="98" t="e">
        <f>V26-AA26</f>
        <v>#REF!</v>
      </c>
      <c r="AF26" s="99" t="e">
        <f>V26/AA26-1</f>
        <v>#REF!</v>
      </c>
      <c r="AG26" s="172"/>
    </row>
    <row r="27" spans="1:35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32"/>
      <c r="AC27" s="101"/>
      <c r="AD27" s="168"/>
      <c r="AE27" s="95"/>
      <c r="AF27" s="96"/>
      <c r="AG27" s="170"/>
    </row>
    <row r="28" spans="1:35" ht="15.75" customHeight="1" x14ac:dyDescent="0.25">
      <c r="A28" s="118" t="s">
        <v>162</v>
      </c>
      <c r="B28" s="118"/>
      <c r="C28" s="118"/>
      <c r="D28" s="118"/>
      <c r="E28" s="118"/>
      <c r="F28" s="118"/>
      <c r="G28" s="118"/>
      <c r="H28" s="183" t="s">
        <v>164</v>
      </c>
      <c r="I28" s="117"/>
      <c r="J28" s="124"/>
      <c r="K28" s="124"/>
      <c r="L28" s="124" t="e">
        <f>+#REF!</f>
        <v>#REF!</v>
      </c>
      <c r="M28" s="100" t="e">
        <f>+L28/-$L$10</f>
        <v>#REF!</v>
      </c>
      <c r="N28" s="117"/>
      <c r="O28" s="124"/>
      <c r="P28" s="124"/>
      <c r="Q28" s="124" t="e">
        <f>+#REF!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32" t="e">
        <f>+#REF!</f>
        <v>#REF!</v>
      </c>
      <c r="AB28" s="132"/>
      <c r="AC28" s="100" t="e">
        <f>+AA28/$AA$10</f>
        <v>#REF!</v>
      </c>
      <c r="AD28" s="168"/>
      <c r="AE28" s="98" t="e">
        <f>V28-AA28</f>
        <v>#REF!</v>
      </c>
      <c r="AF28" s="99" t="e">
        <f>T28/Y28-1</f>
        <v>#DIV/0!</v>
      </c>
      <c r="AG28" s="170"/>
    </row>
    <row r="29" spans="1:35" x14ac:dyDescent="0.25">
      <c r="A29" s="118" t="s">
        <v>108</v>
      </c>
      <c r="B29" s="118"/>
      <c r="C29" s="118"/>
      <c r="D29" s="118"/>
      <c r="E29" s="118"/>
      <c r="F29" s="118"/>
      <c r="G29" s="118"/>
      <c r="H29" s="183" t="s">
        <v>161</v>
      </c>
      <c r="I29" s="117"/>
      <c r="J29" s="124"/>
      <c r="K29" s="124"/>
      <c r="L29" s="124" t="e">
        <f>+#REF!</f>
        <v>#REF!</v>
      </c>
      <c r="M29" s="100" t="e">
        <f>+L29/$L$10</f>
        <v>#REF!</v>
      </c>
      <c r="N29" s="117"/>
      <c r="O29" s="124"/>
      <c r="P29" s="124"/>
      <c r="Q29" s="124" t="e">
        <f>+#REF!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32" t="e">
        <f>+#REF!</f>
        <v>#REF!</v>
      </c>
      <c r="AB29" s="132"/>
      <c r="AC29" s="100" t="e">
        <f>+AA29/$AA$10</f>
        <v>#REF!</v>
      </c>
      <c r="AD29" s="171"/>
      <c r="AE29" s="98" t="e">
        <f>V29-AA29</f>
        <v>#REF!</v>
      </c>
      <c r="AF29" s="99" t="e">
        <f>V29/AA29-1</f>
        <v>#REF!</v>
      </c>
      <c r="AG29" s="172"/>
      <c r="AI29" s="196"/>
    </row>
    <row r="30" spans="1:35" x14ac:dyDescent="0.25">
      <c r="A30" s="118" t="s">
        <v>107</v>
      </c>
      <c r="B30" s="118"/>
      <c r="C30" s="118"/>
      <c r="D30" s="118"/>
      <c r="E30" s="118"/>
      <c r="F30" s="118"/>
      <c r="G30" s="118"/>
      <c r="H30" s="183" t="s">
        <v>161</v>
      </c>
      <c r="I30" s="117"/>
      <c r="J30" s="124"/>
      <c r="K30" s="124"/>
      <c r="L30" s="124" t="e">
        <f>+#REF!</f>
        <v>#REF!</v>
      </c>
      <c r="M30" s="100" t="e">
        <f>+L30/-$L$10</f>
        <v>#REF!</v>
      </c>
      <c r="N30" s="117"/>
      <c r="O30" s="124"/>
      <c r="P30" s="124"/>
      <c r="Q30" s="124" t="e">
        <f>+#REF!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32" t="e">
        <f>+#REF!</f>
        <v>#REF!</v>
      </c>
      <c r="AB30" s="132"/>
      <c r="AC30" s="100" t="e">
        <f>+AA30/-$AA$10</f>
        <v>#REF!</v>
      </c>
      <c r="AD30" s="171"/>
      <c r="AE30" s="98" t="e">
        <f>V30-AA30</f>
        <v>#REF!</v>
      </c>
      <c r="AF30" s="99" t="e">
        <f>V30/AA30-1</f>
        <v>#REF!</v>
      </c>
      <c r="AG30" s="172"/>
      <c r="AI30" s="196"/>
    </row>
    <row r="31" spans="1:35" x14ac:dyDescent="0.25">
      <c r="A31" s="118" t="s">
        <v>82</v>
      </c>
      <c r="B31" s="118"/>
      <c r="C31" s="118"/>
      <c r="D31" s="118"/>
      <c r="E31" s="118"/>
      <c r="F31" s="118"/>
      <c r="G31" s="118"/>
      <c r="H31" s="183"/>
      <c r="I31" s="117"/>
      <c r="J31" s="124"/>
      <c r="K31" s="124"/>
      <c r="L31" s="124" t="e">
        <f>+#REF!</f>
        <v>#REF!</v>
      </c>
      <c r="M31" s="100" t="e">
        <f>+L31/$L$10</f>
        <v>#REF!</v>
      </c>
      <c r="N31" s="117"/>
      <c r="O31" s="124"/>
      <c r="P31" s="124"/>
      <c r="Q31" s="124" t="e">
        <f>+#REF!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32" t="e">
        <f>+#REF!</f>
        <v>#REF!</v>
      </c>
      <c r="AB31" s="132"/>
      <c r="AC31" s="100" t="e">
        <f>+AA31/$AA$10</f>
        <v>#REF!</v>
      </c>
      <c r="AD31" s="171"/>
      <c r="AE31" s="98" t="e">
        <f>V31-AA31</f>
        <v>#REF!</v>
      </c>
      <c r="AF31" s="99" t="e">
        <f>V31/AA31-1</f>
        <v>#REF!</v>
      </c>
      <c r="AG31" s="172"/>
      <c r="AI31" s="196"/>
    </row>
    <row r="32" spans="1:35" x14ac:dyDescent="0.25">
      <c r="A32" s="118" t="s">
        <v>141</v>
      </c>
      <c r="B32" s="118"/>
      <c r="C32" s="118"/>
      <c r="D32" s="118"/>
      <c r="E32" s="118"/>
      <c r="F32" s="118"/>
      <c r="G32" s="118"/>
      <c r="H32" s="183" t="s">
        <v>161</v>
      </c>
      <c r="I32" s="117"/>
      <c r="J32" s="124"/>
      <c r="K32" s="124"/>
      <c r="L32" s="133" t="e">
        <f>+#REF!</f>
        <v>#REF!</v>
      </c>
      <c r="M32" s="100" t="e">
        <f>+L32/$L$10</f>
        <v>#REF!</v>
      </c>
      <c r="N32" s="117"/>
      <c r="O32" s="124"/>
      <c r="P32" s="124"/>
      <c r="Q32" s="234" t="e">
        <f>+#REF!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33" t="e">
        <f>+#REF!</f>
        <v>#REF!</v>
      </c>
      <c r="AB32" s="132"/>
      <c r="AC32" s="100" t="e">
        <f>+AA32/$AA$10</f>
        <v>#REF!</v>
      </c>
      <c r="AD32" s="171"/>
      <c r="AE32" s="98" t="e">
        <f>V32-AA32</f>
        <v>#REF!</v>
      </c>
      <c r="AF32" s="99" t="e">
        <f>V32/AA32-1</f>
        <v>#REF!</v>
      </c>
      <c r="AG32" s="172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32"/>
      <c r="AB33" s="132"/>
      <c r="AC33" s="100"/>
      <c r="AD33" s="171"/>
      <c r="AE33" s="98"/>
      <c r="AF33" s="99"/>
      <c r="AG33" s="172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 t="s">
        <v>159</v>
      </c>
      <c r="I34" s="122"/>
      <c r="J34" s="130"/>
      <c r="K34" s="130"/>
      <c r="L34" s="130" t="e">
        <f>+L26+L29+L30+L32+L28+L31</f>
        <v>#REF!</v>
      </c>
      <c r="M34" s="97" t="e">
        <f>+L34/$L$10</f>
        <v>#REF!</v>
      </c>
      <c r="N34" s="122"/>
      <c r="O34" s="130"/>
      <c r="P34" s="130"/>
      <c r="Q34" s="130" t="e">
        <f>+Q26+Q29+Q30+Q32+Q28+Q31</f>
        <v>#REF!</v>
      </c>
      <c r="R34" s="97" t="e">
        <f>+Q34/$Q$10</f>
        <v>#REF!</v>
      </c>
      <c r="S34" s="122"/>
      <c r="T34" s="130"/>
      <c r="U34" s="130"/>
      <c r="V34" s="130" t="e">
        <f>+V26+V29+V30+V32+V28+V31</f>
        <v>#REF!</v>
      </c>
      <c r="W34" s="97" t="e">
        <f>+V34/$V$10</f>
        <v>#REF!</v>
      </c>
      <c r="X34" s="131"/>
      <c r="Y34" s="130"/>
      <c r="Z34" s="130"/>
      <c r="AA34" s="130" t="e">
        <f>+AA26+AA29+AA30+AA32+AA31+AA28</f>
        <v>#REF!</v>
      </c>
      <c r="AB34" s="144"/>
      <c r="AC34" s="97" t="e">
        <f>+AA34/$AA$10</f>
        <v>#REF!</v>
      </c>
      <c r="AD34" s="171"/>
      <c r="AE34" s="98" t="e">
        <f>V34-AA34</f>
        <v>#REF!</v>
      </c>
      <c r="AF34" s="99" t="e">
        <f>V34/AA34-1</f>
        <v>#REF!</v>
      </c>
      <c r="AG34" s="172"/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32"/>
      <c r="AC35" s="101"/>
      <c r="AD35" s="168"/>
      <c r="AE35" s="95"/>
      <c r="AF35" s="96"/>
      <c r="AG35" s="170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159</v>
      </c>
      <c r="I36" s="117"/>
      <c r="J36" s="124"/>
      <c r="K36" s="124"/>
      <c r="L36" s="124" t="e">
        <f>+#REF!</f>
        <v>#REF!</v>
      </c>
      <c r="M36" s="100" t="e">
        <f>+L36/-$L$10</f>
        <v>#REF!</v>
      </c>
      <c r="N36" s="117"/>
      <c r="O36" s="124"/>
      <c r="P36" s="124"/>
      <c r="Q36" s="124" t="e">
        <f>+#REF!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 t="e">
        <f>+#REF!</f>
        <v>#REF!</v>
      </c>
      <c r="AB36" s="132"/>
      <c r="AC36" s="100" t="e">
        <f>+AA36/-$AA$10</f>
        <v>#REF!</v>
      </c>
      <c r="AD36" s="171"/>
      <c r="AE36" s="98" t="e">
        <f>V36-AA36</f>
        <v>#REF!</v>
      </c>
      <c r="AF36" s="99" t="e">
        <f>V36/AA36-1</f>
        <v>#REF!</v>
      </c>
      <c r="AG36" s="172"/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32"/>
      <c r="AC37" s="100"/>
      <c r="AD37" s="171"/>
      <c r="AE37" s="98"/>
      <c r="AF37" s="99"/>
      <c r="AG37" s="172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17"/>
      <c r="J38" s="124"/>
      <c r="K38" s="124"/>
      <c r="L38" s="143" t="e">
        <f>SUM(L34:L36)</f>
        <v>#REF!</v>
      </c>
      <c r="M38" s="100" t="e">
        <f>+L38/$L$10</f>
        <v>#REF!</v>
      </c>
      <c r="N38" s="117"/>
      <c r="O38" s="124"/>
      <c r="P38" s="124"/>
      <c r="Q38" s="143" t="e">
        <f>SUM(Q34:Q36)</f>
        <v>#REF!</v>
      </c>
      <c r="R38" s="100" t="e">
        <f>+Q38/$Q$10</f>
        <v>#REF!</v>
      </c>
      <c r="S38" s="117"/>
      <c r="T38" s="124"/>
      <c r="U38" s="124"/>
      <c r="V38" s="143" t="e">
        <f>SUM(V34:V36)</f>
        <v>#REF!</v>
      </c>
      <c r="W38" s="100" t="e">
        <f>+V38/$V$10</f>
        <v>#REF!</v>
      </c>
      <c r="X38" s="131"/>
      <c r="Y38" s="144"/>
      <c r="Z38" s="144"/>
      <c r="AA38" s="143" t="e">
        <f>SUM(AA34:AA36)</f>
        <v>#REF!</v>
      </c>
      <c r="AB38" s="132"/>
      <c r="AC38" s="100" t="e">
        <f>+AA38/$AA$10</f>
        <v>#REF!</v>
      </c>
      <c r="AD38" s="171"/>
      <c r="AE38" s="98" t="e">
        <f>V38-AA38</f>
        <v>#REF!</v>
      </c>
      <c r="AF38" s="99" t="e">
        <f>V38/AA38-1</f>
        <v>#REF!</v>
      </c>
      <c r="AG38" s="172"/>
      <c r="AI38" s="196"/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32"/>
      <c r="AC39" s="100"/>
      <c r="AD39" s="171"/>
      <c r="AE39" s="98"/>
      <c r="AF39" s="99"/>
      <c r="AG39" s="172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32"/>
      <c r="AC40" s="100"/>
      <c r="AD40" s="171"/>
      <c r="AE40" s="98"/>
      <c r="AF40" s="99"/>
      <c r="AG40" s="172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17"/>
      <c r="J41" s="124"/>
      <c r="K41" s="124"/>
      <c r="L41" s="124" t="e">
        <f>+#REF!</f>
        <v>#REF!</v>
      </c>
      <c r="M41" s="179" t="e">
        <f>+L41/$L$10</f>
        <v>#REF!</v>
      </c>
      <c r="N41" s="117"/>
      <c r="O41" s="124"/>
      <c r="P41" s="124"/>
      <c r="Q41" s="124" t="e">
        <f>+#REF!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79" t="e">
        <f>+V41/$V$10</f>
        <v>#REF!</v>
      </c>
      <c r="X41" s="142"/>
      <c r="Y41" s="124"/>
      <c r="Z41" s="124"/>
      <c r="AA41" s="124" t="e">
        <f>+#REF!</f>
        <v>#REF!</v>
      </c>
      <c r="AB41" s="132"/>
      <c r="AC41" s="100" t="e">
        <f>+AA41/$AA$10</f>
        <v>#REF!</v>
      </c>
      <c r="AD41" s="171"/>
      <c r="AE41" s="98" t="e">
        <f>V41-AA41</f>
        <v>#REF!</v>
      </c>
      <c r="AF41" s="99" t="e">
        <f>V41/AA41-1</f>
        <v>#REF!</v>
      </c>
      <c r="AG41" s="172"/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17"/>
      <c r="J42" s="124"/>
      <c r="K42" s="124"/>
      <c r="L42" s="124" t="e">
        <f>+#REF!</f>
        <v>#REF!</v>
      </c>
      <c r="M42" s="179" t="e">
        <f>+L42/$L$10</f>
        <v>#REF!</v>
      </c>
      <c r="N42" s="117"/>
      <c r="O42" s="124"/>
      <c r="P42" s="124"/>
      <c r="Q42" s="124" t="e">
        <f>+#REF!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 t="e">
        <f>+#REF!</f>
        <v>#REF!</v>
      </c>
      <c r="AB42" s="132"/>
      <c r="AC42" s="179" t="e">
        <f>+AA42/$AA$10</f>
        <v>#REF!</v>
      </c>
      <c r="AD42" s="171"/>
      <c r="AE42" s="98" t="e">
        <f>V42-AA42</f>
        <v>#REF!</v>
      </c>
      <c r="AF42" s="99" t="e">
        <f>V42/AA42-1</f>
        <v>#REF!</v>
      </c>
      <c r="AG42" s="172"/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5"/>
      <c r="AB43" s="152"/>
      <c r="AC43" s="146"/>
      <c r="AD43" s="175"/>
      <c r="AE43" s="98"/>
      <c r="AF43" s="99"/>
      <c r="AG43" s="176"/>
    </row>
    <row r="44" spans="1:35" s="198" customFormat="1" ht="33" customHeight="1" x14ac:dyDescent="0.25">
      <c r="A44" s="263" t="s">
        <v>112</v>
      </c>
      <c r="B44" s="263"/>
      <c r="C44" s="263"/>
      <c r="D44" s="263"/>
      <c r="E44" s="263"/>
      <c r="F44" s="263"/>
      <c r="G44" s="263"/>
      <c r="H44" s="185"/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58"/>
      <c r="AC44" s="159"/>
      <c r="AD44" s="171"/>
      <c r="AE44" s="98"/>
      <c r="AF44" s="99"/>
      <c r="AG44" s="172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51"/>
      <c r="AB45" s="160"/>
      <c r="AC45" s="105"/>
      <c r="AD45" s="168"/>
      <c r="AE45" s="95"/>
      <c r="AF45" s="96"/>
      <c r="AG45" s="170"/>
    </row>
    <row r="46" spans="1:35" ht="15.75" thickBot="1" x14ac:dyDescent="0.3">
      <c r="A46" s="118"/>
      <c r="B46" s="127" t="str">
        <f>"- Unverwässert / verwässert"</f>
        <v>- Unverwässert / verwässert</v>
      </c>
      <c r="C46" s="127"/>
      <c r="D46" s="127"/>
      <c r="E46" s="127"/>
      <c r="F46" s="127"/>
      <c r="G46" s="127"/>
      <c r="H46" s="183" t="s">
        <v>160</v>
      </c>
      <c r="I46" s="122"/>
      <c r="J46" s="144"/>
      <c r="K46" s="144"/>
      <c r="L46" s="178" t="e">
        <f>+#REF!</f>
        <v>#REF!</v>
      </c>
      <c r="M46" s="200"/>
      <c r="N46" s="122"/>
      <c r="O46" s="144"/>
      <c r="P46" s="144"/>
      <c r="Q46" s="178" t="e">
        <f>+#REF!</f>
        <v>#REF!</v>
      </c>
      <c r="R46" s="200"/>
      <c r="S46" s="122"/>
      <c r="T46" s="144"/>
      <c r="U46" s="144"/>
      <c r="V46" s="178" t="e">
        <f>+#REF!</f>
        <v>#REF!</v>
      </c>
      <c r="W46" s="200"/>
      <c r="X46" s="201"/>
      <c r="Y46" s="202"/>
      <c r="Z46" s="202"/>
      <c r="AA46" s="199" t="e">
        <f>+#REF!</f>
        <v>#REF!</v>
      </c>
      <c r="AB46" s="152"/>
      <c r="AC46" s="146"/>
      <c r="AD46" s="168"/>
      <c r="AE46" s="180" t="e">
        <f>V46-AA46</f>
        <v>#REF!</v>
      </c>
      <c r="AF46" s="104" t="e">
        <f>V46/AA46-1</f>
        <v>#REF!</v>
      </c>
      <c r="AG46" s="170"/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52"/>
      <c r="AB47" s="152"/>
      <c r="AC47" s="146"/>
      <c r="AD47" s="168"/>
      <c r="AE47" s="105"/>
      <c r="AF47" s="105"/>
      <c r="AG47" s="170"/>
    </row>
    <row r="48" spans="1:35" ht="15.75" customHeight="1" x14ac:dyDescent="0.25">
      <c r="A48" s="135" t="s">
        <v>176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124"/>
      <c r="V48" s="190"/>
      <c r="W48" s="105"/>
      <c r="X48" s="118"/>
      <c r="Y48" s="124"/>
      <c r="Z48" s="124"/>
      <c r="AA48" s="190"/>
      <c r="AB48" s="132"/>
      <c r="AC48" s="105"/>
      <c r="AD48" s="164"/>
      <c r="AE48" s="164"/>
      <c r="AF48" s="164"/>
      <c r="AG48" s="163"/>
    </row>
    <row r="49" spans="1:32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53"/>
      <c r="AB49" s="132"/>
      <c r="AC49" s="105"/>
      <c r="AD49" s="105"/>
      <c r="AE49" s="105"/>
      <c r="AF49" s="105"/>
    </row>
    <row r="50" spans="1:32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32"/>
      <c r="AC50" s="105"/>
      <c r="AD50" s="105"/>
      <c r="AE50" s="105"/>
      <c r="AF50" s="105"/>
    </row>
    <row r="51" spans="1:32" x14ac:dyDescent="0.25">
      <c r="L51" s="222"/>
      <c r="Q51" s="222"/>
      <c r="V51" s="222"/>
      <c r="AA51" s="222"/>
    </row>
    <row r="52" spans="1:32" x14ac:dyDescent="0.25">
      <c r="L52" s="233"/>
      <c r="V52" s="151"/>
      <c r="W52" s="118"/>
      <c r="X52" s="118"/>
    </row>
    <row r="53" spans="1:32" x14ac:dyDescent="0.25">
      <c r="L53" s="233"/>
      <c r="V53" s="151"/>
      <c r="W53" s="118"/>
      <c r="X53" s="118"/>
    </row>
    <row r="54" spans="1:32" x14ac:dyDescent="0.25">
      <c r="A54" s="106" t="s">
        <v>7</v>
      </c>
      <c r="V54" s="226"/>
      <c r="W54" s="106"/>
    </row>
    <row r="55" spans="1:32" x14ac:dyDescent="0.25">
      <c r="V55" s="226"/>
      <c r="W55" s="106"/>
    </row>
    <row r="56" spans="1:32" x14ac:dyDescent="0.25">
      <c r="V56" s="226"/>
      <c r="W56" s="106"/>
    </row>
    <row r="57" spans="1:32" x14ac:dyDescent="0.25">
      <c r="V57" s="226"/>
      <c r="W57" s="106"/>
    </row>
    <row r="58" spans="1:32" x14ac:dyDescent="0.25">
      <c r="V58" s="226"/>
      <c r="W58" s="106"/>
    </row>
  </sheetData>
  <mergeCells count="15">
    <mergeCell ref="A44:G44"/>
    <mergeCell ref="T6:V6"/>
    <mergeCell ref="Y6:AA6"/>
    <mergeCell ref="T7:V7"/>
    <mergeCell ref="Y7:AA7"/>
    <mergeCell ref="J6:L6"/>
    <mergeCell ref="J7:L7"/>
    <mergeCell ref="O6:Q6"/>
    <mergeCell ref="O7:Q7"/>
    <mergeCell ref="A2:AG2"/>
    <mergeCell ref="A3:AG3"/>
    <mergeCell ref="T5:V5"/>
    <mergeCell ref="Y5:AA5"/>
    <mergeCell ref="J5:L5"/>
    <mergeCell ref="O5:Q5"/>
  </mergeCells>
  <phoneticPr fontId="31" type="noConversion"/>
  <pageMargins left="0.33" right="0.35" top="1" bottom="1" header="0.4921259845" footer="0.4921259845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zoomScale="75" zoomScaleNormal="75" workbookViewId="0">
      <selection activeCell="O23" sqref="O2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30" style="106" customWidth="1"/>
    <col min="8" max="8" width="11.140625" style="106" hidden="1" customWidth="1"/>
    <col min="9" max="9" width="3.140625" style="107" customWidth="1"/>
    <col min="10" max="10" width="13.7109375" style="107" customWidth="1"/>
    <col min="11" max="11" width="3.140625" style="107" customWidth="1"/>
    <col min="12" max="12" width="10.28515625" style="107" bestFit="1" customWidth="1"/>
    <col min="13" max="13" width="8" style="107" bestFit="1" customWidth="1"/>
    <col min="14" max="14" width="3.140625" style="107" customWidth="1"/>
    <col min="15" max="15" width="12.140625" style="107" customWidth="1"/>
    <col min="16" max="16" width="3.140625" style="107" customWidth="1"/>
    <col min="17" max="17" width="9.42578125" style="107" bestFit="1" customWidth="1"/>
    <col min="18" max="18" width="8" style="107" bestFit="1" customWidth="1"/>
    <col min="19" max="19" width="3.140625" style="107" customWidth="1"/>
    <col min="20" max="20" width="9.85546875" style="108" customWidth="1"/>
    <col min="21" max="21" width="1.7109375" style="108" customWidth="1"/>
    <col min="22" max="22" width="15.7109375" style="108" customWidth="1"/>
    <col min="23" max="23" width="9" style="109" bestFit="1" customWidth="1"/>
    <col min="24" max="24" width="3.140625" style="106" customWidth="1"/>
    <col min="25" max="25" width="3" style="108" customWidth="1"/>
    <col min="26" max="26" width="9.85546875" style="108" customWidth="1"/>
    <col min="27" max="27" width="1.7109375" style="108" customWidth="1"/>
    <col min="28" max="28" width="14.140625" style="108" customWidth="1"/>
    <col min="29" max="29" width="6" style="154" customWidth="1"/>
    <col min="30" max="30" width="9" style="109" customWidth="1"/>
    <col min="31" max="31" width="3.5703125" style="109" customWidth="1"/>
    <col min="32" max="32" width="8.28515625" style="109" customWidth="1"/>
    <col min="33" max="33" width="7.42578125" style="109" customWidth="1"/>
    <col min="34" max="34" width="3.5703125" style="109" customWidth="1"/>
    <col min="35" max="16384" width="11.42578125" style="106"/>
  </cols>
  <sheetData>
    <row r="1" spans="1:36" ht="15" customHeight="1" x14ac:dyDescent="0.25"/>
    <row r="2" spans="1:36" x14ac:dyDescent="0.2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</row>
    <row r="3" spans="1:36" x14ac:dyDescent="0.25">
      <c r="A3" s="266" t="s">
        <v>189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1"/>
      <c r="U4" s="111"/>
      <c r="V4" s="111"/>
      <c r="W4" s="113"/>
      <c r="X4" s="111"/>
      <c r="Y4" s="111"/>
      <c r="Z4" s="111"/>
      <c r="AA4" s="111"/>
      <c r="AB4" s="111"/>
      <c r="AC4" s="112"/>
      <c r="AD4" s="113"/>
      <c r="AE4" s="105"/>
      <c r="AF4" s="165"/>
      <c r="AG4" s="105"/>
      <c r="AH4" s="105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117"/>
      <c r="J5" s="262" t="s">
        <v>185</v>
      </c>
      <c r="K5" s="262"/>
      <c r="L5" s="262"/>
      <c r="M5" s="105"/>
      <c r="N5" s="117"/>
      <c r="O5" s="262" t="s">
        <v>187</v>
      </c>
      <c r="P5" s="262"/>
      <c r="Q5" s="262"/>
      <c r="R5" s="105"/>
      <c r="S5" s="117"/>
      <c r="T5" s="262" t="s">
        <v>166</v>
      </c>
      <c r="U5" s="262"/>
      <c r="V5" s="262"/>
      <c r="W5" s="105"/>
      <c r="X5" s="118"/>
      <c r="Y5" s="161"/>
      <c r="Z5" s="262" t="s">
        <v>153</v>
      </c>
      <c r="AA5" s="262"/>
      <c r="AB5" s="262"/>
      <c r="AC5" s="155"/>
      <c r="AD5" s="105"/>
      <c r="AE5" s="105"/>
      <c r="AF5" s="105"/>
      <c r="AG5" s="105"/>
      <c r="AH5" s="105"/>
    </row>
    <row r="6" spans="1:36" s="192" customFormat="1" ht="29.25" customHeight="1" x14ac:dyDescent="0.25">
      <c r="A6" s="119"/>
      <c r="B6" s="119"/>
      <c r="C6" s="119"/>
      <c r="D6" s="119"/>
      <c r="E6" s="119"/>
      <c r="F6" s="119"/>
      <c r="G6" s="119"/>
      <c r="H6" s="181" t="s">
        <v>127</v>
      </c>
      <c r="I6" s="120"/>
      <c r="J6" s="264" t="s">
        <v>186</v>
      </c>
      <c r="K6" s="264"/>
      <c r="L6" s="264"/>
      <c r="M6" s="121"/>
      <c r="N6" s="120"/>
      <c r="O6" s="264" t="s">
        <v>188</v>
      </c>
      <c r="P6" s="264"/>
      <c r="Q6" s="264"/>
      <c r="R6" s="121"/>
      <c r="S6" s="120"/>
      <c r="T6" s="264" t="s">
        <v>190</v>
      </c>
      <c r="U6" s="264"/>
      <c r="V6" s="264"/>
      <c r="W6" s="121"/>
      <c r="X6" s="119"/>
      <c r="Y6" s="162"/>
      <c r="Z6" s="264" t="s">
        <v>191</v>
      </c>
      <c r="AA6" s="264"/>
      <c r="AB6" s="264"/>
      <c r="AC6" s="156"/>
      <c r="AD6" s="121"/>
      <c r="AE6" s="121"/>
      <c r="AF6" s="121"/>
      <c r="AG6" s="121"/>
      <c r="AH6" s="121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122"/>
      <c r="J7" s="265" t="str">
        <f>"€ '000"</f>
        <v>€ '000</v>
      </c>
      <c r="K7" s="265"/>
      <c r="L7" s="265"/>
      <c r="M7" s="113"/>
      <c r="N7" s="122"/>
      <c r="O7" s="265" t="str">
        <f>"€ '000"</f>
        <v>€ '000</v>
      </c>
      <c r="P7" s="265"/>
      <c r="Q7" s="265"/>
      <c r="R7" s="113"/>
      <c r="S7" s="122"/>
      <c r="T7" s="265" t="str">
        <f>"€ '000"</f>
        <v>€ '000</v>
      </c>
      <c r="U7" s="265"/>
      <c r="V7" s="265"/>
      <c r="W7" s="113"/>
      <c r="X7" s="111"/>
      <c r="Y7" s="123"/>
      <c r="Z7" s="265" t="str">
        <f>"€ '000"</f>
        <v>€ '000</v>
      </c>
      <c r="AA7" s="265"/>
      <c r="AB7" s="265"/>
      <c r="AC7" s="123"/>
      <c r="AD7" s="113"/>
      <c r="AE7" s="105"/>
      <c r="AF7" s="105"/>
      <c r="AG7" s="105"/>
      <c r="AH7" s="10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17"/>
      <c r="J8" s="124"/>
      <c r="K8" s="124"/>
      <c r="L8" s="110"/>
      <c r="M8" s="91"/>
      <c r="N8" s="117"/>
      <c r="O8" s="124"/>
      <c r="P8" s="124"/>
      <c r="Q8" s="110"/>
      <c r="R8" s="91"/>
      <c r="S8" s="117"/>
      <c r="T8" s="124"/>
      <c r="U8" s="124"/>
      <c r="V8" s="110"/>
      <c r="W8" s="91"/>
      <c r="X8" s="125"/>
      <c r="Y8" s="124"/>
      <c r="Z8" s="124"/>
      <c r="AA8" s="124"/>
      <c r="AB8" s="110"/>
      <c r="AC8" s="157"/>
      <c r="AD8" s="91"/>
      <c r="AE8" s="167"/>
      <c r="AF8" s="92" t="s">
        <v>101</v>
      </c>
      <c r="AG8" s="93" t="s">
        <v>102</v>
      </c>
      <c r="AH8" s="177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17"/>
      <c r="J9" s="124"/>
      <c r="K9" s="124"/>
      <c r="L9" s="110"/>
      <c r="M9" s="94"/>
      <c r="N9" s="117"/>
      <c r="O9" s="124"/>
      <c r="P9" s="124"/>
      <c r="Q9" s="110"/>
      <c r="R9" s="94"/>
      <c r="S9" s="117"/>
      <c r="T9" s="124"/>
      <c r="U9" s="124"/>
      <c r="V9" s="110"/>
      <c r="W9" s="94"/>
      <c r="X9" s="126"/>
      <c r="Y9" s="124"/>
      <c r="Z9" s="124"/>
      <c r="AA9" s="124"/>
      <c r="AB9" s="110"/>
      <c r="AC9" s="157"/>
      <c r="AD9" s="94"/>
      <c r="AE9" s="168"/>
      <c r="AF9" s="95"/>
      <c r="AG9" s="96"/>
      <c r="AH9" s="168"/>
    </row>
    <row r="10" spans="1:36" s="194" customFormat="1" x14ac:dyDescent="0.25">
      <c r="A10" s="127" t="s">
        <v>135</v>
      </c>
      <c r="B10" s="127"/>
      <c r="C10" s="127"/>
      <c r="D10" s="127"/>
      <c r="E10" s="127"/>
      <c r="F10" s="127"/>
      <c r="G10" s="128"/>
      <c r="H10" s="182" t="e">
        <f>+#REF!</f>
        <v>#REF!</v>
      </c>
      <c r="I10" s="129"/>
      <c r="J10" s="130"/>
      <c r="K10" s="130"/>
      <c r="L10" s="130" t="e">
        <f>+'GuV_D (2)'!L10</f>
        <v>#REF!</v>
      </c>
      <c r="M10" s="97" t="e">
        <f>+L10/$L$10</f>
        <v>#REF!</v>
      </c>
      <c r="N10" s="129"/>
      <c r="O10" s="130"/>
      <c r="P10" s="130"/>
      <c r="Q10" s="130" t="e">
        <f>+'GuV_D (2)'!Q10</f>
        <v>#REF!</v>
      </c>
      <c r="R10" s="97" t="e">
        <f>+Q10/$Q$10</f>
        <v>#REF!</v>
      </c>
      <c r="S10" s="129"/>
      <c r="T10" s="130"/>
      <c r="U10" s="130"/>
      <c r="V10" s="130" t="e">
        <f>+#REF!</f>
        <v>#REF!</v>
      </c>
      <c r="W10" s="97" t="e">
        <f>+V10/$V$10</f>
        <v>#REF!</v>
      </c>
      <c r="X10" s="131"/>
      <c r="Y10" s="130"/>
      <c r="Z10" s="130"/>
      <c r="AA10" s="130"/>
      <c r="AB10" s="130" t="e">
        <f>+#REF!</f>
        <v>#REF!</v>
      </c>
      <c r="AC10" s="144"/>
      <c r="AD10" s="97" t="e">
        <f>+AB10/$AB$10</f>
        <v>#REF!</v>
      </c>
      <c r="AE10" s="171"/>
      <c r="AF10" s="98" t="e">
        <f>V10-AB10</f>
        <v>#REF!</v>
      </c>
      <c r="AG10" s="99" t="e">
        <f>V10/AB10-1</f>
        <v>#REF!</v>
      </c>
      <c r="AH10" s="171"/>
      <c r="AJ10" s="195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2" t="s">
        <v>167</v>
      </c>
      <c r="I11" s="129"/>
      <c r="J11" s="130"/>
      <c r="K11" s="130"/>
      <c r="L11" s="130"/>
      <c r="M11" s="97"/>
      <c r="N11" s="129"/>
      <c r="O11" s="130"/>
      <c r="P11" s="130"/>
      <c r="Q11" s="130"/>
      <c r="R11" s="97"/>
      <c r="S11" s="129"/>
      <c r="T11" s="130"/>
      <c r="U11" s="130"/>
      <c r="V11" s="130"/>
      <c r="W11" s="97"/>
      <c r="X11" s="131"/>
      <c r="Y11" s="130"/>
      <c r="Z11" s="130"/>
      <c r="AA11" s="130"/>
      <c r="AB11" s="130"/>
      <c r="AC11" s="144"/>
      <c r="AD11" s="97"/>
      <c r="AE11" s="171"/>
      <c r="AF11" s="98"/>
      <c r="AG11" s="99"/>
      <c r="AH11" s="171"/>
      <c r="AJ11" s="195"/>
    </row>
    <row r="12" spans="1:36" x14ac:dyDescent="0.25">
      <c r="A12" s="118" t="s">
        <v>20</v>
      </c>
      <c r="B12" s="118"/>
      <c r="C12" s="118"/>
      <c r="D12" s="118"/>
      <c r="E12" s="118"/>
      <c r="F12" s="118"/>
      <c r="G12" s="118"/>
      <c r="H12" s="182" t="s">
        <v>167</v>
      </c>
      <c r="I12" s="117"/>
      <c r="J12" s="124"/>
      <c r="K12" s="124"/>
      <c r="L12" s="133" t="e">
        <f>+'GuV_D (2)'!L12</f>
        <v>#REF!</v>
      </c>
      <c r="M12" s="100" t="e">
        <f>+L12/-$L$10</f>
        <v>#REF!</v>
      </c>
      <c r="N12" s="117"/>
      <c r="O12" s="124"/>
      <c r="P12" s="124"/>
      <c r="Q12" s="133" t="e">
        <f>+'GuV_D (2)'!Q12</f>
        <v>#REF!</v>
      </c>
      <c r="R12" s="100" t="e">
        <f>+Q12/-$Q$10</f>
        <v>#REF!</v>
      </c>
      <c r="S12" s="117"/>
      <c r="T12" s="124"/>
      <c r="U12" s="124"/>
      <c r="V12" s="133" t="e">
        <f>+#REF!</f>
        <v>#REF!</v>
      </c>
      <c r="W12" s="100" t="e">
        <f>+V12/-$V$10</f>
        <v>#REF!</v>
      </c>
      <c r="X12" s="126"/>
      <c r="Y12" s="124"/>
      <c r="Z12" s="124"/>
      <c r="AA12" s="124"/>
      <c r="AB12" s="133" t="e">
        <f>+#REF!</f>
        <v>#REF!</v>
      </c>
      <c r="AC12" s="132"/>
      <c r="AD12" s="100" t="e">
        <f>+AB12/-$AB$10</f>
        <v>#REF!</v>
      </c>
      <c r="AE12" s="171"/>
      <c r="AF12" s="98" t="e">
        <f>V12-AB12</f>
        <v>#REF!</v>
      </c>
      <c r="AG12" s="99" t="e">
        <f>V12/AB12-1</f>
        <v>#REF!</v>
      </c>
      <c r="AH12" s="171"/>
      <c r="AJ12" s="195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2" t="s">
        <v>167</v>
      </c>
      <c r="I13" s="117"/>
      <c r="J13" s="124"/>
      <c r="K13" s="124"/>
      <c r="L13" s="132"/>
      <c r="M13" s="100"/>
      <c r="N13" s="117"/>
      <c r="O13" s="124"/>
      <c r="P13" s="124"/>
      <c r="Q13" s="132"/>
      <c r="R13" s="100"/>
      <c r="S13" s="117"/>
      <c r="T13" s="124"/>
      <c r="U13" s="124"/>
      <c r="V13" s="132"/>
      <c r="W13" s="100"/>
      <c r="X13" s="126"/>
      <c r="Y13" s="124"/>
      <c r="Z13" s="124"/>
      <c r="AA13" s="124"/>
      <c r="AB13" s="132"/>
      <c r="AC13" s="132"/>
      <c r="AD13" s="100"/>
      <c r="AE13" s="171"/>
      <c r="AF13" s="98"/>
      <c r="AG13" s="99"/>
      <c r="AH13" s="171"/>
      <c r="AJ13" s="195"/>
    </row>
    <row r="14" spans="1:36" s="194" customFormat="1" x14ac:dyDescent="0.25">
      <c r="A14" s="127" t="s">
        <v>4</v>
      </c>
      <c r="B14" s="127" t="s">
        <v>21</v>
      </c>
      <c r="C14" s="127"/>
      <c r="D14" s="127"/>
      <c r="E14" s="127"/>
      <c r="F14" s="127"/>
      <c r="G14" s="127"/>
      <c r="H14" s="182" t="s">
        <v>167</v>
      </c>
      <c r="I14" s="122"/>
      <c r="J14" s="130"/>
      <c r="K14" s="130"/>
      <c r="L14" s="134" t="e">
        <f>+L10+L12</f>
        <v>#REF!</v>
      </c>
      <c r="M14" s="97" t="e">
        <f>+L14/$L$10</f>
        <v>#REF!</v>
      </c>
      <c r="N14" s="122"/>
      <c r="O14" s="130"/>
      <c r="P14" s="130"/>
      <c r="Q14" s="134" t="e">
        <f>+'GuV_D (2)'!Q14</f>
        <v>#REF!</v>
      </c>
      <c r="R14" s="97" t="e">
        <f>+Q14/$Q$10</f>
        <v>#REF!</v>
      </c>
      <c r="S14" s="122"/>
      <c r="T14" s="130"/>
      <c r="U14" s="130"/>
      <c r="V14" s="134" t="e">
        <f>+#REF!</f>
        <v>#REF!</v>
      </c>
      <c r="W14" s="97" t="e">
        <f>+V14/$V$10</f>
        <v>#REF!</v>
      </c>
      <c r="X14" s="131"/>
      <c r="Y14" s="130"/>
      <c r="Z14" s="130"/>
      <c r="AA14" s="130"/>
      <c r="AB14" s="134" t="e">
        <f>+#REF!</f>
        <v>#REF!</v>
      </c>
      <c r="AC14" s="144"/>
      <c r="AD14" s="97" t="e">
        <f>+AB14/$AB$10</f>
        <v>#REF!</v>
      </c>
      <c r="AE14" s="171"/>
      <c r="AF14" s="98" t="e">
        <f>V14-AB14</f>
        <v>#REF!</v>
      </c>
      <c r="AG14" s="99" t="e">
        <f>V14/AB14-1</f>
        <v>#REF!</v>
      </c>
      <c r="AH14" s="171"/>
    </row>
    <row r="15" spans="1:36" s="194" customFormat="1" ht="7.5" customHeight="1" x14ac:dyDescent="0.25">
      <c r="A15" s="127"/>
      <c r="B15" s="127"/>
      <c r="C15" s="127"/>
      <c r="D15" s="127"/>
      <c r="E15" s="127"/>
      <c r="F15" s="127"/>
      <c r="G15" s="127"/>
      <c r="H15" s="182" t="s">
        <v>167</v>
      </c>
      <c r="I15" s="122"/>
      <c r="J15" s="130"/>
      <c r="K15" s="130"/>
      <c r="L15" s="130"/>
      <c r="M15" s="97"/>
      <c r="N15" s="122"/>
      <c r="O15" s="130"/>
      <c r="P15" s="130"/>
      <c r="Q15" s="130"/>
      <c r="R15" s="97"/>
      <c r="S15" s="122"/>
      <c r="T15" s="130"/>
      <c r="U15" s="130"/>
      <c r="V15" s="130"/>
      <c r="W15" s="97"/>
      <c r="X15" s="131"/>
      <c r="Y15" s="130"/>
      <c r="Z15" s="130"/>
      <c r="AA15" s="130"/>
      <c r="AB15" s="130"/>
      <c r="AC15" s="144"/>
      <c r="AD15" s="97"/>
      <c r="AE15" s="171"/>
      <c r="AF15" s="98"/>
      <c r="AG15" s="99"/>
      <c r="AH15" s="171"/>
    </row>
    <row r="16" spans="1:36" x14ac:dyDescent="0.25">
      <c r="A16" s="118" t="s">
        <v>22</v>
      </c>
      <c r="B16" s="118"/>
      <c r="C16" s="118"/>
      <c r="D16" s="118"/>
      <c r="E16" s="118"/>
      <c r="F16" s="118"/>
      <c r="G16" s="118"/>
      <c r="H16" s="182" t="s">
        <v>167</v>
      </c>
      <c r="I16" s="117"/>
      <c r="J16" s="124"/>
      <c r="K16" s="124"/>
      <c r="L16" s="124" t="e">
        <f>+'GuV_D (2)'!L16</f>
        <v>#REF!</v>
      </c>
      <c r="M16" s="100" t="e">
        <f>+L16/-$L$10</f>
        <v>#REF!</v>
      </c>
      <c r="N16" s="117"/>
      <c r="O16" s="124"/>
      <c r="P16" s="124"/>
      <c r="Q16" s="124" t="e">
        <f>+'GuV_D (2)'!Q16</f>
        <v>#REF!</v>
      </c>
      <c r="R16" s="100" t="e">
        <f>+Q16/-$Q$10</f>
        <v>#REF!</v>
      </c>
      <c r="S16" s="117"/>
      <c r="T16" s="124"/>
      <c r="U16" s="124"/>
      <c r="V16" s="124" t="e">
        <f>+#REF!</f>
        <v>#REF!</v>
      </c>
      <c r="W16" s="100" t="e">
        <f>+V16/-$V$10</f>
        <v>#REF!</v>
      </c>
      <c r="X16" s="126"/>
      <c r="Y16" s="124"/>
      <c r="Z16" s="124"/>
      <c r="AA16" s="124"/>
      <c r="AB16" s="124" t="e">
        <f>+#REF!</f>
        <v>#REF!</v>
      </c>
      <c r="AC16" s="132"/>
      <c r="AD16" s="100" t="e">
        <f>+AB16/-$AB$10</f>
        <v>#REF!</v>
      </c>
      <c r="AE16" s="171"/>
      <c r="AF16" s="98" t="e">
        <f>V16-AB16</f>
        <v>#REF!</v>
      </c>
      <c r="AG16" s="99" t="e">
        <f>V16/AB16-1</f>
        <v>#REF!</v>
      </c>
      <c r="AH16" s="171"/>
    </row>
    <row r="17" spans="1:36" x14ac:dyDescent="0.25">
      <c r="A17" s="118" t="s">
        <v>23</v>
      </c>
      <c r="B17" s="118"/>
      <c r="C17" s="118"/>
      <c r="D17" s="118"/>
      <c r="E17" s="118"/>
      <c r="F17" s="118"/>
      <c r="G17" s="118"/>
      <c r="H17" s="182" t="s">
        <v>167</v>
      </c>
      <c r="I17" s="117"/>
      <c r="J17" s="124"/>
      <c r="K17" s="124"/>
      <c r="L17" s="124" t="e">
        <f>+'GuV_D (2)'!L17</f>
        <v>#REF!</v>
      </c>
      <c r="M17" s="100" t="e">
        <f>+L17/-$L$10</f>
        <v>#REF!</v>
      </c>
      <c r="N17" s="117"/>
      <c r="O17" s="124"/>
      <c r="P17" s="124"/>
      <c r="Q17" s="124" t="e">
        <f>+'GuV_D (2)'!Q17</f>
        <v>#REF!</v>
      </c>
      <c r="R17" s="100" t="e">
        <f>+Q17/-$Q$10</f>
        <v>#REF!</v>
      </c>
      <c r="S17" s="117"/>
      <c r="T17" s="124"/>
      <c r="U17" s="124"/>
      <c r="V17" s="124" t="e">
        <f>+#REF!</f>
        <v>#REF!</v>
      </c>
      <c r="W17" s="100" t="e">
        <f>+V17/-$V$10</f>
        <v>#REF!</v>
      </c>
      <c r="X17" s="126"/>
      <c r="Y17" s="124"/>
      <c r="Z17" s="124"/>
      <c r="AA17" s="124"/>
      <c r="AB17" s="124" t="e">
        <f>+#REF!</f>
        <v>#REF!</v>
      </c>
      <c r="AC17" s="132"/>
      <c r="AD17" s="100" t="e">
        <f>+AB17/-$AB$10</f>
        <v>#REF!</v>
      </c>
      <c r="AE17" s="171"/>
      <c r="AF17" s="98" t="e">
        <f>V17-AB17</f>
        <v>#REF!</v>
      </c>
      <c r="AG17" s="99" t="e">
        <f>V17/AB17-1</f>
        <v>#REF!</v>
      </c>
      <c r="AH17" s="171"/>
    </row>
    <row r="18" spans="1:36" x14ac:dyDescent="0.25">
      <c r="A18" s="118" t="s">
        <v>113</v>
      </c>
      <c r="B18" s="118"/>
      <c r="C18" s="118"/>
      <c r="D18" s="118"/>
      <c r="E18" s="118"/>
      <c r="F18" s="118"/>
      <c r="G18" s="118"/>
      <c r="H18" s="182" t="e">
        <f>+#REF!</f>
        <v>#REF!</v>
      </c>
      <c r="I18" s="117"/>
      <c r="J18" s="124"/>
      <c r="K18" s="124"/>
      <c r="L18" s="124" t="e">
        <f>+'GuV_D (2)'!L18</f>
        <v>#REF!</v>
      </c>
      <c r="M18" s="100" t="e">
        <f>+L18/-$L$10</f>
        <v>#REF!</v>
      </c>
      <c r="N18" s="117"/>
      <c r="O18" s="124"/>
      <c r="P18" s="124"/>
      <c r="Q18" s="124" t="e">
        <f>+'GuV_D (2)'!Q18</f>
        <v>#REF!</v>
      </c>
      <c r="R18" s="100" t="e">
        <f>+Q18/-$Q$10</f>
        <v>#REF!</v>
      </c>
      <c r="S18" s="117"/>
      <c r="T18" s="124"/>
      <c r="U18" s="124"/>
      <c r="V18" s="124" t="e">
        <f>+#REF!</f>
        <v>#REF!</v>
      </c>
      <c r="W18" s="100" t="e">
        <f>+V18/-$V$10</f>
        <v>#REF!</v>
      </c>
      <c r="X18" s="126"/>
      <c r="Y18" s="124"/>
      <c r="Z18" s="124"/>
      <c r="AA18" s="124"/>
      <c r="AB18" s="124" t="e">
        <f>+#REF!</f>
        <v>#REF!</v>
      </c>
      <c r="AC18" s="132"/>
      <c r="AD18" s="100" t="e">
        <f>+AB18/-$AB$10</f>
        <v>#REF!</v>
      </c>
      <c r="AE18" s="173"/>
      <c r="AF18" s="98" t="e">
        <f>V18-AB18</f>
        <v>#REF!</v>
      </c>
      <c r="AG18" s="99" t="e">
        <f>V18/AB18-1</f>
        <v>#REF!</v>
      </c>
      <c r="AH18" s="173"/>
    </row>
    <row r="19" spans="1:36" x14ac:dyDescent="0.25">
      <c r="A19" s="118" t="s">
        <v>122</v>
      </c>
      <c r="B19" s="118"/>
      <c r="C19" s="118"/>
      <c r="D19" s="118"/>
      <c r="E19" s="118"/>
      <c r="F19" s="118"/>
      <c r="G19" s="118"/>
      <c r="H19" s="182" t="e">
        <f>+#REF!</f>
        <v>#REF!</v>
      </c>
      <c r="I19" s="117"/>
      <c r="J19" s="132"/>
      <c r="K19" s="132"/>
      <c r="L19" s="124" t="e">
        <f>+'GuV_D (2)'!L19</f>
        <v>#REF!</v>
      </c>
      <c r="M19" s="100" t="e">
        <f>+L19/$L$10</f>
        <v>#REF!</v>
      </c>
      <c r="N19" s="117"/>
      <c r="O19" s="132"/>
      <c r="P19" s="132"/>
      <c r="Q19" s="124" t="e">
        <f>+'GuV_D (2)'!Q19</f>
        <v>#REF!</v>
      </c>
      <c r="R19" s="100" t="e">
        <f>+Q19/$Q$10</f>
        <v>#REF!</v>
      </c>
      <c r="S19" s="117"/>
      <c r="T19" s="132"/>
      <c r="U19" s="132"/>
      <c r="V19" s="124" t="e">
        <f>+#REF!</f>
        <v>#REF!</v>
      </c>
      <c r="W19" s="100" t="e">
        <f>+V19/$V$10</f>
        <v>#REF!</v>
      </c>
      <c r="X19" s="126"/>
      <c r="Y19" s="132"/>
      <c r="Z19" s="132"/>
      <c r="AA19" s="132"/>
      <c r="AB19" s="124" t="e">
        <f>+#REF!</f>
        <v>#REF!</v>
      </c>
      <c r="AC19" s="132"/>
      <c r="AD19" s="100" t="e">
        <f>+AB19/$AB$10</f>
        <v>#REF!</v>
      </c>
      <c r="AE19" s="171"/>
      <c r="AF19" s="98" t="e">
        <f>V19-AB19</f>
        <v>#REF!</v>
      </c>
      <c r="AG19" s="99" t="e">
        <f>V19/AB19-1</f>
        <v>#REF!</v>
      </c>
      <c r="AH19" s="171"/>
      <c r="AJ19" s="196"/>
    </row>
    <row r="20" spans="1:36" x14ac:dyDescent="0.25">
      <c r="A20" s="118" t="s">
        <v>140</v>
      </c>
      <c r="B20" s="118"/>
      <c r="C20" s="118"/>
      <c r="D20" s="118"/>
      <c r="E20" s="118"/>
      <c r="F20" s="118"/>
      <c r="G20" s="118"/>
      <c r="H20" s="182" t="e">
        <f>+#REF!</f>
        <v>#REF!</v>
      </c>
      <c r="I20" s="117"/>
      <c r="J20" s="132"/>
      <c r="K20" s="132"/>
      <c r="L20" s="124" t="e">
        <f>+'GuV_D (2)'!L20</f>
        <v>#REF!</v>
      </c>
      <c r="M20" s="100" t="e">
        <f>+L20/-$L$10</f>
        <v>#REF!</v>
      </c>
      <c r="N20" s="117"/>
      <c r="O20" s="132"/>
      <c r="P20" s="132"/>
      <c r="Q20" s="124" t="e">
        <f>+'GuV_D (2)'!Q20</f>
        <v>#REF!</v>
      </c>
      <c r="R20" s="100" t="e">
        <f>+Q20/-$Q$10</f>
        <v>#REF!</v>
      </c>
      <c r="S20" s="117"/>
      <c r="T20" s="132"/>
      <c r="U20" s="132"/>
      <c r="V20" s="124" t="e">
        <f>+#REF!</f>
        <v>#REF!</v>
      </c>
      <c r="W20" s="100" t="e">
        <f>+V20/$V$10</f>
        <v>#REF!</v>
      </c>
      <c r="X20" s="126"/>
      <c r="Y20" s="132"/>
      <c r="Z20" s="132"/>
      <c r="AA20" s="132"/>
      <c r="AB20" s="124" t="e">
        <f>+#REF!</f>
        <v>#REF!</v>
      </c>
      <c r="AC20" s="132"/>
      <c r="AD20" s="100" t="e">
        <f>+AB20/-$AB$10</f>
        <v>#REF!</v>
      </c>
      <c r="AE20" s="171"/>
      <c r="AF20" s="98"/>
      <c r="AG20" s="99"/>
      <c r="AH20" s="171"/>
      <c r="AJ20" s="196"/>
    </row>
    <row r="21" spans="1:36" hidden="1" x14ac:dyDescent="0.25">
      <c r="A21" s="118" t="s">
        <v>114</v>
      </c>
      <c r="B21" s="118"/>
      <c r="C21" s="118"/>
      <c r="D21" s="118"/>
      <c r="E21" s="118"/>
      <c r="F21" s="118"/>
      <c r="G21" s="118"/>
      <c r="H21" s="182" t="e">
        <f>+#REF!</f>
        <v>#REF!</v>
      </c>
      <c r="I21" s="129"/>
      <c r="J21" s="124"/>
      <c r="K21" s="124"/>
      <c r="L21" s="124" t="e">
        <f>+'GuV_D (2)'!L21</f>
        <v>#REF!</v>
      </c>
      <c r="M21" s="100" t="e">
        <f>+L21/$V$10</f>
        <v>#REF!</v>
      </c>
      <c r="N21" s="129"/>
      <c r="O21" s="124"/>
      <c r="P21" s="124"/>
      <c r="Q21" s="133" t="e">
        <f>+#REF!</f>
        <v>#REF!</v>
      </c>
      <c r="R21" s="100" t="e">
        <f>+Q21/-$Q$10</f>
        <v>#REF!</v>
      </c>
      <c r="S21" s="129"/>
      <c r="T21" s="124"/>
      <c r="U21" s="124"/>
      <c r="V21" s="133" t="e">
        <f>+#REF!</f>
        <v>#REF!</v>
      </c>
      <c r="W21" s="100" t="e">
        <f>+V21/$V$10</f>
        <v>#REF!</v>
      </c>
      <c r="X21" s="126"/>
      <c r="Y21" s="124"/>
      <c r="Z21" s="124"/>
      <c r="AA21" s="124"/>
      <c r="AB21" s="133" t="e">
        <f>+#REF!</f>
        <v>#REF!</v>
      </c>
      <c r="AC21" s="132"/>
      <c r="AD21" s="100" t="e">
        <f>+AB21/$AB$10</f>
        <v>#REF!</v>
      </c>
      <c r="AE21" s="171"/>
      <c r="AF21" s="98" t="e">
        <f>V21-AB21</f>
        <v>#REF!</v>
      </c>
      <c r="AG21" s="99" t="e">
        <f>V21/AB21-1</f>
        <v>#REF!</v>
      </c>
      <c r="AH21" s="171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2" t="s">
        <v>167</v>
      </c>
      <c r="I22" s="129"/>
      <c r="J22" s="124"/>
      <c r="K22" s="124"/>
      <c r="L22" s="132"/>
      <c r="M22" s="100"/>
      <c r="N22" s="129"/>
      <c r="O22" s="124"/>
      <c r="P22" s="124"/>
      <c r="Q22" s="132"/>
      <c r="R22" s="100"/>
      <c r="S22" s="129"/>
      <c r="T22" s="124"/>
      <c r="U22" s="124"/>
      <c r="V22" s="132"/>
      <c r="W22" s="100"/>
      <c r="X22" s="126"/>
      <c r="Y22" s="124"/>
      <c r="Z22" s="124"/>
      <c r="AA22" s="124"/>
      <c r="AB22" s="132"/>
      <c r="AC22" s="132"/>
      <c r="AD22" s="100"/>
      <c r="AE22" s="168"/>
      <c r="AF22" s="98"/>
      <c r="AG22" s="96"/>
      <c r="AH22" s="168"/>
    </row>
    <row r="23" spans="1:36" s="197" customFormat="1" x14ac:dyDescent="0.25">
      <c r="A23" s="135"/>
      <c r="B23" s="135" t="s">
        <v>124</v>
      </c>
      <c r="C23" s="135"/>
      <c r="D23" s="135"/>
      <c r="E23" s="135"/>
      <c r="F23" s="135"/>
      <c r="G23" s="135"/>
      <c r="H23" s="182" t="s">
        <v>167</v>
      </c>
      <c r="I23" s="136"/>
      <c r="J23" s="137" t="e">
        <f>+'GuV_D (2)'!J23</f>
        <v>#REF!</v>
      </c>
      <c r="K23" s="138"/>
      <c r="L23" s="137"/>
      <c r="M23" s="102" t="e">
        <f>+J23/L10</f>
        <v>#REF!</v>
      </c>
      <c r="N23" s="136"/>
      <c r="O23" s="137" t="e">
        <f>+'GuV_D (2)'!O23</f>
        <v>#REF!</v>
      </c>
      <c r="P23" s="138"/>
      <c r="Q23" s="137"/>
      <c r="R23" s="102" t="e">
        <f>+O23/Q10</f>
        <v>#REF!</v>
      </c>
      <c r="S23" s="136"/>
      <c r="T23" s="137" t="e">
        <f>+#REF!</f>
        <v>#REF!</v>
      </c>
      <c r="U23" s="138"/>
      <c r="V23" s="137"/>
      <c r="W23" s="102" t="e">
        <f>V23/V10</f>
        <v>#REF!</v>
      </c>
      <c r="X23" s="139"/>
      <c r="Y23" s="138"/>
      <c r="Z23" s="137" t="e">
        <f>+#REF!</f>
        <v>#REF!</v>
      </c>
      <c r="AA23" s="138"/>
      <c r="AB23" s="137"/>
      <c r="AC23" s="137"/>
      <c r="AD23" s="102" t="e">
        <f>AB23/AB10</f>
        <v>#REF!</v>
      </c>
      <c r="AE23" s="171"/>
      <c r="AF23" s="98">
        <f>V23-AB23</f>
        <v>0</v>
      </c>
      <c r="AG23" s="99" t="e">
        <f>V23/AB23-1</f>
        <v>#DIV/0!</v>
      </c>
      <c r="AH23" s="171"/>
      <c r="AJ23" s="196"/>
    </row>
    <row r="24" spans="1:36" s="197" customFormat="1" x14ac:dyDescent="0.25">
      <c r="A24" s="135"/>
      <c r="B24" s="135" t="s">
        <v>123</v>
      </c>
      <c r="C24" s="135"/>
      <c r="D24" s="135"/>
      <c r="E24" s="135"/>
      <c r="F24" s="135"/>
      <c r="G24" s="135"/>
      <c r="H24" s="182" t="s">
        <v>167</v>
      </c>
      <c r="I24" s="136"/>
      <c r="J24" s="137" t="e">
        <f>+'GuV_D (2)'!J24</f>
        <v>#REF!</v>
      </c>
      <c r="K24" s="138"/>
      <c r="L24" s="137"/>
      <c r="M24" s="102"/>
      <c r="N24" s="136"/>
      <c r="O24" s="137" t="e">
        <f>+'GuV_D (2)'!O24</f>
        <v>#REF!</v>
      </c>
      <c r="P24" s="138"/>
      <c r="Q24" s="137"/>
      <c r="R24" s="102"/>
      <c r="S24" s="136"/>
      <c r="T24" s="137" t="e">
        <f>+#REF!</f>
        <v>#REF!</v>
      </c>
      <c r="U24" s="138"/>
      <c r="V24" s="137"/>
      <c r="W24" s="102"/>
      <c r="X24" s="139"/>
      <c r="Y24" s="138"/>
      <c r="Z24" s="137" t="e">
        <f>+#REF!</f>
        <v>#REF!</v>
      </c>
      <c r="AA24" s="138"/>
      <c r="AB24" s="137"/>
      <c r="AC24" s="137"/>
      <c r="AD24" s="102"/>
      <c r="AE24" s="171"/>
      <c r="AF24" s="98"/>
      <c r="AG24" s="99"/>
      <c r="AH24" s="171"/>
      <c r="AJ24" s="196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2" t="s">
        <v>167</v>
      </c>
      <c r="I25" s="129"/>
      <c r="J25" s="124"/>
      <c r="K25" s="124"/>
      <c r="L25" s="132"/>
      <c r="M25" s="100"/>
      <c r="N25" s="129"/>
      <c r="O25" s="124"/>
      <c r="P25" s="124"/>
      <c r="Q25" s="132"/>
      <c r="R25" s="100"/>
      <c r="S25" s="129"/>
      <c r="T25" s="124"/>
      <c r="U25" s="124"/>
      <c r="V25" s="132"/>
      <c r="W25" s="100"/>
      <c r="X25" s="126"/>
      <c r="Y25" s="124"/>
      <c r="Z25" s="124"/>
      <c r="AA25" s="124"/>
      <c r="AB25" s="132"/>
      <c r="AC25" s="132"/>
      <c r="AD25" s="100"/>
      <c r="AE25" s="168"/>
      <c r="AF25" s="98"/>
      <c r="AG25" s="96"/>
      <c r="AH25" s="168"/>
    </row>
    <row r="26" spans="1:36" s="194" customFormat="1" x14ac:dyDescent="0.25">
      <c r="A26" s="127" t="s">
        <v>7</v>
      </c>
      <c r="B26" s="127" t="s">
        <v>125</v>
      </c>
      <c r="C26" s="127"/>
      <c r="D26" s="127"/>
      <c r="E26" s="127"/>
      <c r="F26" s="127"/>
      <c r="G26" s="127"/>
      <c r="H26" s="182" t="s">
        <v>167</v>
      </c>
      <c r="I26" s="122"/>
      <c r="J26" s="140"/>
      <c r="K26" s="140"/>
      <c r="L26" s="141" t="e">
        <f>+'GuV_D (2)'!L26</f>
        <v>#REF!</v>
      </c>
      <c r="M26" s="97" t="e">
        <f>+L26/$L$10</f>
        <v>#REF!</v>
      </c>
      <c r="N26" s="122"/>
      <c r="O26" s="140"/>
      <c r="P26" s="140"/>
      <c r="Q26" s="141" t="e">
        <f>+'GuV_D (2)'!Q26</f>
        <v>#REF!</v>
      </c>
      <c r="R26" s="97" t="e">
        <f>+Q26/$Q$10</f>
        <v>#REF!</v>
      </c>
      <c r="S26" s="122"/>
      <c r="T26" s="140"/>
      <c r="U26" s="140"/>
      <c r="V26" s="141" t="e">
        <f>+#REF!</f>
        <v>#REF!</v>
      </c>
      <c r="W26" s="97" t="e">
        <f>+V26/$V$10</f>
        <v>#REF!</v>
      </c>
      <c r="X26" s="131"/>
      <c r="Y26" s="140"/>
      <c r="Z26" s="140"/>
      <c r="AA26" s="140"/>
      <c r="AB26" s="141" t="e">
        <f>+#REF!</f>
        <v>#REF!</v>
      </c>
      <c r="AC26" s="144"/>
      <c r="AD26" s="97" t="e">
        <f>+AB26/$AB$10</f>
        <v>#REF!</v>
      </c>
      <c r="AE26" s="171"/>
      <c r="AF26" s="98" t="e">
        <f>V26-AB26</f>
        <v>#REF!</v>
      </c>
      <c r="AG26" s="99" t="e">
        <f>V26/AB26-1</f>
        <v>#REF!</v>
      </c>
      <c r="AH26" s="171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2" t="s">
        <v>167</v>
      </c>
      <c r="I27" s="117"/>
      <c r="J27" s="124"/>
      <c r="K27" s="124"/>
      <c r="L27" s="124"/>
      <c r="M27" s="101"/>
      <c r="N27" s="117"/>
      <c r="O27" s="124"/>
      <c r="P27" s="124"/>
      <c r="Q27" s="124"/>
      <c r="R27" s="101"/>
      <c r="S27" s="117"/>
      <c r="T27" s="124"/>
      <c r="U27" s="124"/>
      <c r="V27" s="124"/>
      <c r="W27" s="101"/>
      <c r="X27" s="126"/>
      <c r="Y27" s="124"/>
      <c r="Z27" s="124"/>
      <c r="AA27" s="124"/>
      <c r="AB27" s="124"/>
      <c r="AC27" s="132"/>
      <c r="AD27" s="101"/>
      <c r="AE27" s="168"/>
      <c r="AF27" s="95"/>
      <c r="AG27" s="96"/>
      <c r="AH27" s="168"/>
    </row>
    <row r="28" spans="1:36" ht="18" customHeight="1" x14ac:dyDescent="0.25">
      <c r="A28" s="227" t="s">
        <v>163</v>
      </c>
      <c r="B28" s="227"/>
      <c r="C28" s="227"/>
      <c r="D28" s="227"/>
      <c r="E28" s="227"/>
      <c r="F28" s="227"/>
      <c r="G28" s="227"/>
      <c r="H28" s="182" t="e">
        <f>+#REF!</f>
        <v>#REF!</v>
      </c>
      <c r="I28" s="117"/>
      <c r="J28" s="124"/>
      <c r="K28" s="124"/>
      <c r="L28" s="235" t="e">
        <f>+'GuV_D (2)'!L28</f>
        <v>#REF!</v>
      </c>
      <c r="M28" s="100" t="e">
        <f>+L28/-$L$10</f>
        <v>#REF!</v>
      </c>
      <c r="N28" s="117"/>
      <c r="O28" s="124"/>
      <c r="P28" s="124"/>
      <c r="Q28" s="235" t="e">
        <f>+'GuV_D (2)'!Q28</f>
        <v>#REF!</v>
      </c>
      <c r="R28" s="100" t="e">
        <f>+Q28/-$Q$10</f>
        <v>#REF!</v>
      </c>
      <c r="S28" s="117"/>
      <c r="T28" s="124"/>
      <c r="U28" s="124"/>
      <c r="V28" s="124" t="e">
        <f>+#REF!</f>
        <v>#REF!</v>
      </c>
      <c r="W28" s="100" t="e">
        <f>+V28/-$V$10</f>
        <v>#REF!</v>
      </c>
      <c r="X28" s="126"/>
      <c r="Y28" s="124"/>
      <c r="Z28" s="124"/>
      <c r="AA28" s="124"/>
      <c r="AB28" s="124">
        <v>0</v>
      </c>
      <c r="AC28" s="132"/>
      <c r="AD28" s="100" t="e">
        <f>+AB28/$AB$10</f>
        <v>#REF!</v>
      </c>
      <c r="AE28" s="168"/>
      <c r="AF28" s="98" t="e">
        <f>V28-AB28</f>
        <v>#REF!</v>
      </c>
      <c r="AG28" s="99" t="e">
        <f>V28/AB28-1</f>
        <v>#REF!</v>
      </c>
      <c r="AH28" s="168"/>
    </row>
    <row r="29" spans="1:36" x14ac:dyDescent="0.25">
      <c r="A29" s="118" t="s">
        <v>115</v>
      </c>
      <c r="B29" s="118"/>
      <c r="C29" s="118"/>
      <c r="D29" s="118"/>
      <c r="E29" s="118"/>
      <c r="F29" s="118"/>
      <c r="G29" s="118"/>
      <c r="H29" s="182" t="e">
        <f>+#REF!</f>
        <v>#REF!</v>
      </c>
      <c r="I29" s="117"/>
      <c r="J29" s="124"/>
      <c r="K29" s="124"/>
      <c r="L29" s="235" t="e">
        <f>+'GuV_D (2)'!L29</f>
        <v>#REF!</v>
      </c>
      <c r="M29" s="100" t="e">
        <f>+L29/$L$10</f>
        <v>#REF!</v>
      </c>
      <c r="N29" s="117"/>
      <c r="O29" s="124"/>
      <c r="P29" s="124"/>
      <c r="Q29" s="235" t="e">
        <f>+'GuV_D (2)'!Q29</f>
        <v>#REF!</v>
      </c>
      <c r="R29" s="100" t="e">
        <f>+Q29/$Q$10</f>
        <v>#REF!</v>
      </c>
      <c r="S29" s="117"/>
      <c r="T29" s="124"/>
      <c r="U29" s="124"/>
      <c r="V29" s="124" t="e">
        <f>+#REF!</f>
        <v>#REF!</v>
      </c>
      <c r="W29" s="100" t="e">
        <f>+V29/$V$10</f>
        <v>#REF!</v>
      </c>
      <c r="X29" s="126"/>
      <c r="Y29" s="124"/>
      <c r="Z29" s="124"/>
      <c r="AA29" s="124"/>
      <c r="AB29" s="124" t="e">
        <f>+#REF!</f>
        <v>#REF!</v>
      </c>
      <c r="AC29" s="132"/>
      <c r="AD29" s="100" t="e">
        <f>+AB29/$AB$10</f>
        <v>#REF!</v>
      </c>
      <c r="AE29" s="171"/>
      <c r="AF29" s="98" t="e">
        <f>V29-AB29</f>
        <v>#REF!</v>
      </c>
      <c r="AG29" s="99" t="e">
        <f>V29/AB29-1</f>
        <v>#REF!</v>
      </c>
      <c r="AH29" s="171"/>
      <c r="AJ29" s="196"/>
    </row>
    <row r="30" spans="1:36" x14ac:dyDescent="0.25">
      <c r="A30" s="118" t="s">
        <v>118</v>
      </c>
      <c r="B30" s="118"/>
      <c r="C30" s="118"/>
      <c r="D30" s="118"/>
      <c r="E30" s="118"/>
      <c r="F30" s="118"/>
      <c r="G30" s="118"/>
      <c r="H30" s="182" t="e">
        <f>+#REF!</f>
        <v>#REF!</v>
      </c>
      <c r="I30" s="117"/>
      <c r="J30" s="124"/>
      <c r="K30" s="124"/>
      <c r="L30" s="235" t="e">
        <f>+'GuV_D (2)'!L30</f>
        <v>#REF!</v>
      </c>
      <c r="M30" s="100" t="e">
        <f>+L30/-$L$10</f>
        <v>#REF!</v>
      </c>
      <c r="N30" s="117"/>
      <c r="O30" s="124"/>
      <c r="P30" s="124"/>
      <c r="Q30" s="235" t="e">
        <f>+'GuV_D (2)'!Q30</f>
        <v>#REF!</v>
      </c>
      <c r="R30" s="100" t="e">
        <f>+Q30/-$Q$10</f>
        <v>#REF!</v>
      </c>
      <c r="S30" s="117"/>
      <c r="T30" s="124"/>
      <c r="U30" s="124"/>
      <c r="V30" s="124" t="e">
        <f>+#REF!</f>
        <v>#REF!</v>
      </c>
      <c r="W30" s="100" t="e">
        <f>+V30/-$V$10</f>
        <v>#REF!</v>
      </c>
      <c r="X30" s="126"/>
      <c r="Y30" s="124"/>
      <c r="Z30" s="124"/>
      <c r="AA30" s="124"/>
      <c r="AB30" s="124" t="e">
        <f>+#REF!</f>
        <v>#REF!</v>
      </c>
      <c r="AC30" s="132"/>
      <c r="AD30" s="100" t="e">
        <f>+AB30/-$AB$10</f>
        <v>#REF!</v>
      </c>
      <c r="AE30" s="171"/>
      <c r="AF30" s="98" t="e">
        <f>V30-AB30</f>
        <v>#REF!</v>
      </c>
      <c r="AG30" s="99" t="e">
        <f>V30/AB30-1</f>
        <v>#REF!</v>
      </c>
      <c r="AH30" s="171"/>
      <c r="AJ30" s="196"/>
    </row>
    <row r="31" spans="1:36" x14ac:dyDescent="0.25">
      <c r="A31" s="118" t="s">
        <v>114</v>
      </c>
      <c r="B31" s="118"/>
      <c r="C31" s="118"/>
      <c r="D31" s="118"/>
      <c r="E31" s="118"/>
      <c r="F31" s="118"/>
      <c r="G31" s="118"/>
      <c r="H31" s="182"/>
      <c r="I31" s="117"/>
      <c r="J31" s="124"/>
      <c r="K31" s="124"/>
      <c r="L31" s="235" t="e">
        <f>+'GuV_D (2)'!L31</f>
        <v>#REF!</v>
      </c>
      <c r="M31" s="100" t="e">
        <f>+L31/$L$10</f>
        <v>#REF!</v>
      </c>
      <c r="N31" s="117"/>
      <c r="O31" s="124"/>
      <c r="P31" s="124"/>
      <c r="Q31" s="235" t="e">
        <f>+'GuV_D (2)'!Q31</f>
        <v>#REF!</v>
      </c>
      <c r="R31" s="100" t="e">
        <f>+Q31/$Q$10</f>
        <v>#REF!</v>
      </c>
      <c r="S31" s="117"/>
      <c r="T31" s="124"/>
      <c r="U31" s="124"/>
      <c r="V31" s="124" t="e">
        <f>+#REF!</f>
        <v>#REF!</v>
      </c>
      <c r="W31" s="100" t="e">
        <f>+V31/-$V$10</f>
        <v>#REF!</v>
      </c>
      <c r="X31" s="126"/>
      <c r="Y31" s="124"/>
      <c r="Z31" s="124"/>
      <c r="AA31" s="124"/>
      <c r="AB31" s="124" t="e">
        <f>+#REF!</f>
        <v>#REF!</v>
      </c>
      <c r="AC31" s="132"/>
      <c r="AD31" s="100" t="e">
        <f>+AB31/$AB$10</f>
        <v>#REF!</v>
      </c>
      <c r="AE31" s="171"/>
      <c r="AF31" s="98" t="e">
        <f>V31-AB31</f>
        <v>#REF!</v>
      </c>
      <c r="AG31" s="99" t="e">
        <f>V31/AB31-1</f>
        <v>#REF!</v>
      </c>
      <c r="AH31" s="171"/>
      <c r="AJ31" s="196"/>
    </row>
    <row r="32" spans="1:36" x14ac:dyDescent="0.25">
      <c r="A32" s="118" t="s">
        <v>143</v>
      </c>
      <c r="B32" s="118"/>
      <c r="C32" s="118"/>
      <c r="D32" s="118"/>
      <c r="E32" s="118"/>
      <c r="F32" s="227"/>
      <c r="G32" s="118"/>
      <c r="H32" s="182" t="e">
        <f>+#REF!</f>
        <v>#REF!</v>
      </c>
      <c r="I32" s="117"/>
      <c r="J32" s="124"/>
      <c r="K32" s="124"/>
      <c r="L32" s="234" t="e">
        <f>+'GuV_D (2)'!L32</f>
        <v>#REF!</v>
      </c>
      <c r="M32" s="100" t="e">
        <f>+L32/$L$10</f>
        <v>#REF!</v>
      </c>
      <c r="N32" s="117"/>
      <c r="O32" s="124"/>
      <c r="P32" s="124"/>
      <c r="Q32" s="234" t="e">
        <f>+'GuV_D (2)'!Q32</f>
        <v>#REF!</v>
      </c>
      <c r="R32" s="100" t="e">
        <f>+Q32/$Q$10</f>
        <v>#REF!</v>
      </c>
      <c r="S32" s="117"/>
      <c r="T32" s="124"/>
      <c r="U32" s="124"/>
      <c r="V32" s="133" t="e">
        <f>+#REF!</f>
        <v>#REF!</v>
      </c>
      <c r="W32" s="100" t="e">
        <f>+V32/$V$10</f>
        <v>#REF!</v>
      </c>
      <c r="X32" s="142"/>
      <c r="Y32" s="124"/>
      <c r="Z32" s="124"/>
      <c r="AA32" s="124"/>
      <c r="AB32" s="133" t="e">
        <f>+#REF!</f>
        <v>#REF!</v>
      </c>
      <c r="AC32" s="132"/>
      <c r="AD32" s="100" t="e">
        <f>+AB32/$AB$10</f>
        <v>#REF!</v>
      </c>
      <c r="AE32" s="171"/>
      <c r="AF32" s="98" t="e">
        <f>V32-AB32</f>
        <v>#REF!</v>
      </c>
      <c r="AG32" s="99" t="e">
        <f>V32/AB32-1</f>
        <v>#REF!</v>
      </c>
      <c r="AH32" s="171"/>
    </row>
    <row r="33" spans="1:36" ht="6.75" customHeight="1" x14ac:dyDescent="0.25">
      <c r="A33" s="118"/>
      <c r="B33" s="118"/>
      <c r="C33" s="118"/>
      <c r="D33" s="118"/>
      <c r="E33" s="118"/>
      <c r="F33" s="118"/>
      <c r="G33" s="118"/>
      <c r="H33" s="182" t="s">
        <v>167</v>
      </c>
      <c r="I33" s="117"/>
      <c r="J33" s="124"/>
      <c r="K33" s="124"/>
      <c r="L33" s="132"/>
      <c r="M33" s="100"/>
      <c r="N33" s="117"/>
      <c r="O33" s="124"/>
      <c r="P33" s="124"/>
      <c r="Q33" s="132"/>
      <c r="R33" s="100"/>
      <c r="S33" s="117"/>
      <c r="T33" s="124"/>
      <c r="U33" s="124"/>
      <c r="V33" s="132"/>
      <c r="W33" s="100"/>
      <c r="X33" s="142"/>
      <c r="Y33" s="124"/>
      <c r="Z33" s="124"/>
      <c r="AA33" s="124"/>
      <c r="AB33" s="132"/>
      <c r="AC33" s="132"/>
      <c r="AD33" s="100"/>
      <c r="AE33" s="171"/>
      <c r="AF33" s="98"/>
      <c r="AG33" s="99"/>
      <c r="AH33" s="171"/>
    </row>
    <row r="34" spans="1:36" s="194" customFormat="1" x14ac:dyDescent="0.25">
      <c r="A34" s="127"/>
      <c r="B34" s="127" t="s">
        <v>116</v>
      </c>
      <c r="C34" s="127"/>
      <c r="D34" s="127"/>
      <c r="E34" s="127"/>
      <c r="F34" s="127"/>
      <c r="G34" s="127"/>
      <c r="H34" s="182" t="e">
        <f>+#REF!</f>
        <v>#REF!</v>
      </c>
      <c r="I34" s="122"/>
      <c r="J34" s="130"/>
      <c r="K34" s="130"/>
      <c r="L34" s="130" t="e">
        <f>+'GuV_D (2)'!L34</f>
        <v>#REF!</v>
      </c>
      <c r="M34" s="97" t="e">
        <f>+L34/$L$10</f>
        <v>#REF!</v>
      </c>
      <c r="N34" s="122"/>
      <c r="O34" s="130"/>
      <c r="P34" s="130"/>
      <c r="Q34" s="130" t="e">
        <f>+'GuV_D (2)'!Q34</f>
        <v>#REF!</v>
      </c>
      <c r="R34" s="97" t="e">
        <f>+Q34/$Q$10</f>
        <v>#REF!</v>
      </c>
      <c r="S34" s="122"/>
      <c r="T34" s="130"/>
      <c r="U34" s="130"/>
      <c r="V34" s="130" t="e">
        <f>+#REF!</f>
        <v>#REF!</v>
      </c>
      <c r="W34" s="97" t="e">
        <f>+V34/$V$10</f>
        <v>#REF!</v>
      </c>
      <c r="X34" s="131"/>
      <c r="Y34" s="130"/>
      <c r="Z34" s="130"/>
      <c r="AA34" s="130"/>
      <c r="AB34" s="130" t="e">
        <f>+#REF!</f>
        <v>#REF!</v>
      </c>
      <c r="AC34" s="144"/>
      <c r="AD34" s="97" t="e">
        <f>+AB34/$AB$10</f>
        <v>#REF!</v>
      </c>
      <c r="AE34" s="171"/>
      <c r="AF34" s="98" t="e">
        <f>V34-AB34</f>
        <v>#REF!</v>
      </c>
      <c r="AG34" s="99" t="e">
        <f>V34/AB34-1</f>
        <v>#REF!</v>
      </c>
      <c r="AH34" s="171"/>
    </row>
    <row r="35" spans="1:36" ht="6.75" customHeight="1" x14ac:dyDescent="0.25">
      <c r="A35" s="118"/>
      <c r="B35" s="118"/>
      <c r="C35" s="118"/>
      <c r="D35" s="118"/>
      <c r="E35" s="118"/>
      <c r="F35" s="118"/>
      <c r="G35" s="118"/>
      <c r="H35" s="182" t="s">
        <v>167</v>
      </c>
      <c r="I35" s="117"/>
      <c r="J35" s="124"/>
      <c r="K35" s="124"/>
      <c r="L35" s="124"/>
      <c r="M35" s="101"/>
      <c r="N35" s="117"/>
      <c r="O35" s="124"/>
      <c r="P35" s="124"/>
      <c r="Q35" s="124"/>
      <c r="R35" s="101"/>
      <c r="S35" s="117"/>
      <c r="T35" s="124"/>
      <c r="U35" s="124"/>
      <c r="V35" s="124"/>
      <c r="W35" s="101"/>
      <c r="X35" s="126"/>
      <c r="Y35" s="124"/>
      <c r="Z35" s="124"/>
      <c r="AA35" s="124"/>
      <c r="AB35" s="124"/>
      <c r="AC35" s="132"/>
      <c r="AD35" s="101"/>
      <c r="AE35" s="168"/>
      <c r="AF35" s="95"/>
      <c r="AG35" s="96"/>
      <c r="AH35" s="168"/>
    </row>
    <row r="36" spans="1:36" x14ac:dyDescent="0.25">
      <c r="A36" s="118" t="s">
        <v>117</v>
      </c>
      <c r="B36" s="118"/>
      <c r="C36" s="118"/>
      <c r="D36" s="118"/>
      <c r="E36" s="118"/>
      <c r="F36" s="118"/>
      <c r="G36" s="118"/>
      <c r="H36" s="182" t="e">
        <f>+#REF!</f>
        <v>#REF!</v>
      </c>
      <c r="I36" s="117"/>
      <c r="J36" s="124"/>
      <c r="K36" s="124"/>
      <c r="L36" s="124" t="e">
        <f>+'GuV_D (2)'!L36</f>
        <v>#REF!</v>
      </c>
      <c r="M36" s="100" t="e">
        <f>+L36/-$L$10</f>
        <v>#REF!</v>
      </c>
      <c r="N36" s="117"/>
      <c r="O36" s="124"/>
      <c r="P36" s="124"/>
      <c r="Q36" s="124" t="e">
        <f>+'GuV_D (2)'!Q36</f>
        <v>#REF!</v>
      </c>
      <c r="R36" s="100" t="e">
        <f>+Q36/-$Q$10</f>
        <v>#REF!</v>
      </c>
      <c r="S36" s="117"/>
      <c r="T36" s="124"/>
      <c r="U36" s="124"/>
      <c r="V36" s="124" t="e">
        <f>+#REF!</f>
        <v>#REF!</v>
      </c>
      <c r="W36" s="100" t="e">
        <f>+V36/-$V$10</f>
        <v>#REF!</v>
      </c>
      <c r="X36" s="142"/>
      <c r="Y36" s="124"/>
      <c r="Z36" s="124"/>
      <c r="AA36" s="124"/>
      <c r="AB36" s="124" t="e">
        <f>+#REF!</f>
        <v>#REF!</v>
      </c>
      <c r="AC36" s="132"/>
      <c r="AD36" s="100" t="e">
        <f>+AB36/-$AB$10</f>
        <v>#REF!</v>
      </c>
      <c r="AE36" s="171"/>
      <c r="AF36" s="98" t="e">
        <f>V36-AB36</f>
        <v>#REF!</v>
      </c>
      <c r="AG36" s="99" t="e">
        <f>V36/AB36-1</f>
        <v>#REF!</v>
      </c>
      <c r="AH36" s="171"/>
    </row>
    <row r="37" spans="1:36" ht="6" customHeight="1" x14ac:dyDescent="0.25">
      <c r="A37" s="118"/>
      <c r="B37" s="118"/>
      <c r="C37" s="118"/>
      <c r="D37" s="118"/>
      <c r="E37" s="118"/>
      <c r="F37" s="118"/>
      <c r="G37" s="118"/>
      <c r="H37" s="182" t="s">
        <v>167</v>
      </c>
      <c r="I37" s="117"/>
      <c r="J37" s="124"/>
      <c r="K37" s="124"/>
      <c r="L37" s="124"/>
      <c r="M37" s="100"/>
      <c r="N37" s="117"/>
      <c r="O37" s="124"/>
      <c r="P37" s="124"/>
      <c r="Q37" s="124"/>
      <c r="R37" s="100"/>
      <c r="S37" s="117"/>
      <c r="T37" s="124"/>
      <c r="U37" s="124"/>
      <c r="V37" s="124"/>
      <c r="W37" s="100"/>
      <c r="X37" s="142"/>
      <c r="Y37" s="124"/>
      <c r="Z37" s="124"/>
      <c r="AA37" s="124"/>
      <c r="AB37" s="124"/>
      <c r="AC37" s="132"/>
      <c r="AD37" s="100"/>
      <c r="AE37" s="171"/>
      <c r="AF37" s="98"/>
      <c r="AG37" s="99"/>
      <c r="AH37" s="171"/>
    </row>
    <row r="38" spans="1:36" ht="15.75" thickBot="1" x14ac:dyDescent="0.3">
      <c r="A38" s="127" t="s">
        <v>60</v>
      </c>
      <c r="B38" s="127"/>
      <c r="C38" s="127"/>
      <c r="D38" s="127"/>
      <c r="E38" s="118"/>
      <c r="F38" s="118"/>
      <c r="G38" s="118"/>
      <c r="H38" s="182" t="s">
        <v>167</v>
      </c>
      <c r="I38" s="117"/>
      <c r="J38" s="124"/>
      <c r="K38" s="124"/>
      <c r="L38" s="143" t="e">
        <f>+'GuV_D (2)'!L38</f>
        <v>#REF!</v>
      </c>
      <c r="M38" s="100" t="e">
        <f>+L38/$L$10</f>
        <v>#REF!</v>
      </c>
      <c r="N38" s="117"/>
      <c r="O38" s="124"/>
      <c r="P38" s="124"/>
      <c r="Q38" s="143" t="e">
        <f>+'GuV_D (2)'!Q38</f>
        <v>#REF!</v>
      </c>
      <c r="R38" s="100" t="e">
        <f>+Q38/$Q$10</f>
        <v>#REF!</v>
      </c>
      <c r="S38" s="117"/>
      <c r="T38" s="124"/>
      <c r="U38" s="124"/>
      <c r="V38" s="143" t="e">
        <f>+#REF!</f>
        <v>#REF!</v>
      </c>
      <c r="W38" s="100" t="e">
        <f>+V38/$V$10</f>
        <v>#REF!</v>
      </c>
      <c r="X38" s="131"/>
      <c r="Y38" s="144"/>
      <c r="Z38" s="144"/>
      <c r="AA38" s="144"/>
      <c r="AB38" s="143" t="e">
        <f>+#REF!</f>
        <v>#REF!</v>
      </c>
      <c r="AC38" s="132"/>
      <c r="AD38" s="100" t="e">
        <f>+AB38/$AB$10</f>
        <v>#REF!</v>
      </c>
      <c r="AE38" s="171"/>
      <c r="AF38" s="98" t="e">
        <f>V38-AB38</f>
        <v>#REF!</v>
      </c>
      <c r="AG38" s="99" t="e">
        <f>V38/AB38-1</f>
        <v>#REF!</v>
      </c>
      <c r="AH38" s="171"/>
      <c r="AJ38" s="196"/>
    </row>
    <row r="39" spans="1:36" ht="15.75" thickTop="1" x14ac:dyDescent="0.25">
      <c r="A39" s="118"/>
      <c r="B39" s="118"/>
      <c r="C39" s="118"/>
      <c r="D39" s="118"/>
      <c r="E39" s="118"/>
      <c r="F39" s="118"/>
      <c r="G39" s="118"/>
      <c r="H39" s="182" t="s">
        <v>167</v>
      </c>
      <c r="I39" s="117"/>
      <c r="J39" s="124"/>
      <c r="K39" s="124"/>
      <c r="L39" s="124"/>
      <c r="M39" s="100"/>
      <c r="N39" s="117"/>
      <c r="O39" s="124"/>
      <c r="P39" s="124"/>
      <c r="Q39" s="124"/>
      <c r="R39" s="100"/>
      <c r="S39" s="117"/>
      <c r="T39" s="124"/>
      <c r="U39" s="124"/>
      <c r="V39" s="124"/>
      <c r="W39" s="100"/>
      <c r="X39" s="142"/>
      <c r="Y39" s="124"/>
      <c r="Z39" s="124"/>
      <c r="AA39" s="124"/>
      <c r="AB39" s="124"/>
      <c r="AC39" s="132"/>
      <c r="AD39" s="100"/>
      <c r="AE39" s="171"/>
      <c r="AF39" s="98"/>
      <c r="AG39" s="99"/>
      <c r="AH39" s="171"/>
    </row>
    <row r="40" spans="1:36" x14ac:dyDescent="0.25">
      <c r="A40" s="118" t="s">
        <v>136</v>
      </c>
      <c r="B40" s="118"/>
      <c r="C40" s="118"/>
      <c r="D40" s="118"/>
      <c r="E40" s="118"/>
      <c r="F40" s="118"/>
      <c r="G40" s="118"/>
      <c r="H40" s="182" t="s">
        <v>167</v>
      </c>
      <c r="I40" s="117"/>
      <c r="J40" s="124"/>
      <c r="K40" s="124"/>
      <c r="L40" s="124"/>
      <c r="M40" s="100"/>
      <c r="N40" s="117"/>
      <c r="O40" s="124"/>
      <c r="P40" s="124"/>
      <c r="Q40" s="124"/>
      <c r="R40" s="100"/>
      <c r="S40" s="117"/>
      <c r="T40" s="124"/>
      <c r="U40" s="124"/>
      <c r="V40" s="124"/>
      <c r="W40" s="100"/>
      <c r="X40" s="142"/>
      <c r="Y40" s="124"/>
      <c r="Z40" s="124"/>
      <c r="AA40" s="124"/>
      <c r="AB40" s="124"/>
      <c r="AC40" s="132"/>
      <c r="AD40" s="100"/>
      <c r="AE40" s="171"/>
      <c r="AF40" s="98"/>
      <c r="AG40" s="99"/>
      <c r="AH40" s="171"/>
    </row>
    <row r="41" spans="1:36" x14ac:dyDescent="0.25">
      <c r="A41" s="118"/>
      <c r="B41" s="118" t="s">
        <v>137</v>
      </c>
      <c r="C41" s="118"/>
      <c r="D41" s="118"/>
      <c r="E41" s="118"/>
      <c r="F41" s="118"/>
      <c r="G41" s="118"/>
      <c r="H41" s="182" t="s">
        <v>167</v>
      </c>
      <c r="I41" s="117"/>
      <c r="J41" s="124"/>
      <c r="K41" s="124"/>
      <c r="L41" s="124" t="e">
        <f>+'GuV_D (2)'!L41</f>
        <v>#REF!</v>
      </c>
      <c r="M41" s="179" t="e">
        <f>+L41/$L$10</f>
        <v>#REF!</v>
      </c>
      <c r="N41" s="117"/>
      <c r="O41" s="124"/>
      <c r="P41" s="124"/>
      <c r="Q41" s="124" t="e">
        <f>+'GuV_D (2)'!Q41</f>
        <v>#REF!</v>
      </c>
      <c r="R41" s="179" t="e">
        <f>+Q41/$Q$10</f>
        <v>#REF!</v>
      </c>
      <c r="S41" s="117"/>
      <c r="T41" s="124"/>
      <c r="U41" s="124"/>
      <c r="V41" s="124" t="e">
        <f>+#REF!</f>
        <v>#REF!</v>
      </c>
      <c r="W41" s="100" t="e">
        <f>+V41/$V$10</f>
        <v>#REF!</v>
      </c>
      <c r="X41" s="142"/>
      <c r="Y41" s="124"/>
      <c r="Z41" s="124"/>
      <c r="AA41" s="124"/>
      <c r="AB41" s="124" t="e">
        <f>+#REF!</f>
        <v>#REF!</v>
      </c>
      <c r="AC41" s="132"/>
      <c r="AD41" s="100" t="e">
        <f>+AB41/$AB$10</f>
        <v>#REF!</v>
      </c>
      <c r="AE41" s="171"/>
      <c r="AF41" s="98" t="e">
        <f>V41-AB41</f>
        <v>#REF!</v>
      </c>
      <c r="AG41" s="99" t="e">
        <f>V41/AB41-1</f>
        <v>#REF!</v>
      </c>
      <c r="AH41" s="171"/>
    </row>
    <row r="42" spans="1:36" x14ac:dyDescent="0.25">
      <c r="A42" s="118"/>
      <c r="B42" s="118" t="s">
        <v>138</v>
      </c>
      <c r="C42" s="118"/>
      <c r="D42" s="118"/>
      <c r="E42" s="118"/>
      <c r="F42" s="118"/>
      <c r="G42" s="118"/>
      <c r="H42" s="182" t="s">
        <v>167</v>
      </c>
      <c r="I42" s="117"/>
      <c r="J42" s="124"/>
      <c r="K42" s="124"/>
      <c r="L42" s="124" t="e">
        <f>+'GuV_D (2)'!L42</f>
        <v>#REF!</v>
      </c>
      <c r="M42" s="179" t="e">
        <f>+L42/$L$10</f>
        <v>#REF!</v>
      </c>
      <c r="N42" s="117"/>
      <c r="O42" s="124"/>
      <c r="P42" s="124"/>
      <c r="Q42" s="124" t="e">
        <f>+'GuV_D (2)'!Q42</f>
        <v>#REF!</v>
      </c>
      <c r="R42" s="179" t="e">
        <f>+Q42/$Q$10</f>
        <v>#REF!</v>
      </c>
      <c r="S42" s="117"/>
      <c r="T42" s="124"/>
      <c r="U42" s="124"/>
      <c r="V42" s="124" t="e">
        <f>+#REF!</f>
        <v>#REF!</v>
      </c>
      <c r="W42" s="179" t="e">
        <f>+V42/$V$10</f>
        <v>#REF!</v>
      </c>
      <c r="X42" s="142"/>
      <c r="Y42" s="124"/>
      <c r="Z42" s="124"/>
      <c r="AA42" s="124"/>
      <c r="AB42" s="124" t="e">
        <f>+#REF!</f>
        <v>#REF!</v>
      </c>
      <c r="AC42" s="132"/>
      <c r="AD42" s="179" t="e">
        <f>+AB42/$AB$10</f>
        <v>#REF!</v>
      </c>
      <c r="AE42" s="171"/>
      <c r="AF42" s="98" t="e">
        <f>V42-AB42</f>
        <v>#REF!</v>
      </c>
      <c r="AG42" s="99" t="e">
        <f>V42/AB42-1</f>
        <v>#REF!</v>
      </c>
      <c r="AH42" s="171"/>
    </row>
    <row r="43" spans="1:36" x14ac:dyDescent="0.25">
      <c r="A43" s="127"/>
      <c r="B43" s="127"/>
      <c r="C43" s="127"/>
      <c r="D43" s="130"/>
      <c r="E43" s="127"/>
      <c r="F43" s="127"/>
      <c r="G43" s="127"/>
      <c r="H43" s="182" t="s">
        <v>167</v>
      </c>
      <c r="I43" s="122"/>
      <c r="J43" s="144"/>
      <c r="K43" s="144"/>
      <c r="L43" s="145"/>
      <c r="M43" s="146"/>
      <c r="N43" s="122"/>
      <c r="O43" s="144"/>
      <c r="P43" s="144"/>
      <c r="Q43" s="145"/>
      <c r="R43" s="146"/>
      <c r="S43" s="122"/>
      <c r="T43" s="144"/>
      <c r="U43" s="144"/>
      <c r="V43" s="145"/>
      <c r="W43" s="146"/>
      <c r="X43" s="127"/>
      <c r="Y43" s="144"/>
      <c r="Z43" s="144"/>
      <c r="AA43" s="144"/>
      <c r="AB43" s="145"/>
      <c r="AC43" s="152"/>
      <c r="AD43" s="146"/>
      <c r="AE43" s="175"/>
      <c r="AF43" s="98"/>
      <c r="AG43" s="99"/>
      <c r="AH43" s="175"/>
    </row>
    <row r="44" spans="1:36" s="198" customFormat="1" ht="33" customHeight="1" x14ac:dyDescent="0.25">
      <c r="A44" s="263" t="s">
        <v>119</v>
      </c>
      <c r="B44" s="263"/>
      <c r="C44" s="263"/>
      <c r="D44" s="263"/>
      <c r="E44" s="263"/>
      <c r="F44" s="263"/>
      <c r="G44" s="263"/>
      <c r="H44" s="182" t="s">
        <v>167</v>
      </c>
      <c r="I44" s="122"/>
      <c r="J44" s="147"/>
      <c r="K44" s="147"/>
      <c r="L44" s="148"/>
      <c r="M44" s="149"/>
      <c r="N44" s="122"/>
      <c r="O44" s="147"/>
      <c r="P44" s="147"/>
      <c r="Q44" s="148"/>
      <c r="R44" s="149"/>
      <c r="S44" s="122"/>
      <c r="T44" s="147"/>
      <c r="U44" s="147"/>
      <c r="V44" s="148"/>
      <c r="W44" s="149"/>
      <c r="X44" s="150"/>
      <c r="Y44" s="148"/>
      <c r="Z44" s="148"/>
      <c r="AA44" s="148"/>
      <c r="AB44" s="148"/>
      <c r="AC44" s="158"/>
      <c r="AD44" s="159"/>
      <c r="AE44" s="171"/>
      <c r="AF44" s="98"/>
      <c r="AG44" s="99"/>
      <c r="AH44" s="171"/>
    </row>
    <row r="45" spans="1:36" ht="6.75" customHeight="1" x14ac:dyDescent="0.25">
      <c r="A45" s="118"/>
      <c r="B45" s="118"/>
      <c r="C45" s="118"/>
      <c r="D45" s="124"/>
      <c r="E45" s="118"/>
      <c r="F45" s="118"/>
      <c r="G45" s="118"/>
      <c r="H45" s="182" t="s">
        <v>167</v>
      </c>
      <c r="I45" s="117"/>
      <c r="J45" s="132"/>
      <c r="K45" s="132"/>
      <c r="L45" s="151"/>
      <c r="M45" s="105"/>
      <c r="N45" s="117"/>
      <c r="O45" s="132"/>
      <c r="P45" s="132"/>
      <c r="Q45" s="151"/>
      <c r="R45" s="105"/>
      <c r="S45" s="117"/>
      <c r="T45" s="132"/>
      <c r="U45" s="132"/>
      <c r="V45" s="151"/>
      <c r="W45" s="105"/>
      <c r="X45" s="118"/>
      <c r="Y45" s="132"/>
      <c r="Z45" s="132"/>
      <c r="AA45" s="132"/>
      <c r="AB45" s="151"/>
      <c r="AC45" s="160"/>
      <c r="AD45" s="105"/>
      <c r="AE45" s="168"/>
      <c r="AF45" s="95"/>
      <c r="AG45" s="96"/>
      <c r="AH45" s="168"/>
    </row>
    <row r="46" spans="1:36" ht="15.75" thickBot="1" x14ac:dyDescent="0.3">
      <c r="A46" s="118"/>
      <c r="B46" s="127" t="str">
        <f>"- Basic / diluted"</f>
        <v>- Basic / diluted</v>
      </c>
      <c r="C46" s="127"/>
      <c r="D46" s="127"/>
      <c r="E46" s="127"/>
      <c r="F46" s="127"/>
      <c r="G46" s="127"/>
      <c r="H46" s="182" t="e">
        <f>+#REF!</f>
        <v>#REF!</v>
      </c>
      <c r="I46" s="122"/>
      <c r="J46" s="144"/>
      <c r="K46" s="144"/>
      <c r="L46" s="178" t="e">
        <f>+'GuV_D (2)'!L46</f>
        <v>#REF!</v>
      </c>
      <c r="M46" s="105"/>
      <c r="N46" s="122"/>
      <c r="O46" s="144"/>
      <c r="P46" s="144"/>
      <c r="Q46" s="178" t="e">
        <f>+'GuV_D (2)'!Q46</f>
        <v>#REF!</v>
      </c>
      <c r="R46" s="105"/>
      <c r="S46" s="122"/>
      <c r="T46" s="144"/>
      <c r="U46" s="144"/>
      <c r="V46" s="178" t="e">
        <f>+#REF!</f>
        <v>#REF!</v>
      </c>
      <c r="W46" s="105"/>
      <c r="X46" s="105"/>
      <c r="Y46" s="144"/>
      <c r="Z46" s="144"/>
      <c r="AA46" s="144"/>
      <c r="AB46" s="178" t="e">
        <f>+#REF!</f>
        <v>#REF!</v>
      </c>
      <c r="AC46" s="152"/>
      <c r="AD46" s="146"/>
      <c r="AE46" s="168"/>
      <c r="AF46" s="103"/>
      <c r="AG46" s="104" t="e">
        <f>V46/AB46-1</f>
        <v>#REF!</v>
      </c>
      <c r="AH46" s="168"/>
    </row>
    <row r="47" spans="1:36" ht="15.75" thickTop="1" x14ac:dyDescent="0.25">
      <c r="A47" s="118"/>
      <c r="B47" s="127"/>
      <c r="C47" s="127"/>
      <c r="D47" s="127"/>
      <c r="E47" s="127"/>
      <c r="F47" s="127"/>
      <c r="G47" s="127"/>
      <c r="H47" s="127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7"/>
      <c r="U47" s="127"/>
      <c r="V47" s="152"/>
      <c r="W47" s="146"/>
      <c r="X47" s="127"/>
      <c r="Y47" s="127"/>
      <c r="Z47" s="127"/>
      <c r="AA47" s="127"/>
      <c r="AB47" s="152"/>
      <c r="AC47" s="152"/>
      <c r="AD47" s="146"/>
      <c r="AE47" s="168"/>
      <c r="AF47" s="146"/>
      <c r="AG47" s="146"/>
      <c r="AH47" s="168"/>
    </row>
    <row r="48" spans="1:36" ht="15.75" customHeight="1" x14ac:dyDescent="0.25">
      <c r="A48" s="135" t="s">
        <v>177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105"/>
      <c r="X48" s="118"/>
      <c r="Y48" s="124"/>
      <c r="Z48" s="124"/>
      <c r="AA48" s="124"/>
      <c r="AB48" s="124"/>
      <c r="AC48" s="132"/>
      <c r="AD48" s="105"/>
      <c r="AE48" s="164"/>
      <c r="AF48" s="164"/>
      <c r="AG48" s="164"/>
      <c r="AH48" s="164"/>
    </row>
    <row r="49" spans="1:34" x14ac:dyDescent="0.25">
      <c r="A49" s="118"/>
      <c r="B49" s="118"/>
      <c r="C49" s="118"/>
      <c r="D49" s="118"/>
      <c r="E49" s="118"/>
      <c r="F49" s="118"/>
      <c r="G49" s="118"/>
      <c r="H49" s="118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4"/>
      <c r="U49" s="124"/>
      <c r="V49" s="153"/>
      <c r="W49" s="105"/>
      <c r="X49" s="118"/>
      <c r="Y49" s="124"/>
      <c r="Z49" s="124"/>
      <c r="AA49" s="124"/>
      <c r="AB49" s="124"/>
      <c r="AC49" s="132"/>
      <c r="AD49" s="105"/>
      <c r="AE49" s="105"/>
      <c r="AF49" s="105"/>
      <c r="AG49" s="105"/>
      <c r="AH49" s="105"/>
    </row>
    <row r="50" spans="1:34" x14ac:dyDescent="0.25">
      <c r="A50" s="118"/>
      <c r="B50" s="118"/>
      <c r="C50" s="118"/>
      <c r="D50" s="118"/>
      <c r="E50" s="118"/>
      <c r="F50" s="118"/>
      <c r="G50" s="118"/>
      <c r="H50" s="118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24"/>
      <c r="U50" s="124"/>
      <c r="V50" s="153"/>
      <c r="W50" s="105"/>
      <c r="X50" s="118"/>
      <c r="Y50" s="124"/>
      <c r="Z50" s="124"/>
      <c r="AA50" s="124"/>
      <c r="AB50" s="124"/>
      <c r="AC50" s="132"/>
      <c r="AD50" s="105"/>
      <c r="AE50" s="105"/>
      <c r="AF50" s="105"/>
      <c r="AG50" s="105"/>
      <c r="AH50" s="105"/>
    </row>
    <row r="51" spans="1:34" x14ac:dyDescent="0.25">
      <c r="A51" s="118"/>
      <c r="B51" s="118"/>
      <c r="C51" s="118"/>
      <c r="D51" s="118"/>
      <c r="E51" s="118"/>
      <c r="F51" s="118"/>
      <c r="G51" s="118"/>
      <c r="H51" s="118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24"/>
      <c r="U51" s="124"/>
      <c r="V51" s="153"/>
      <c r="W51" s="105"/>
      <c r="X51" s="118"/>
      <c r="Y51" s="124"/>
      <c r="Z51" s="124"/>
      <c r="AA51" s="124"/>
      <c r="AB51" s="124"/>
      <c r="AC51" s="132"/>
      <c r="AD51" s="105"/>
      <c r="AE51" s="105"/>
      <c r="AF51" s="105"/>
      <c r="AG51" s="105"/>
      <c r="AH51" s="105"/>
    </row>
    <row r="54" spans="1:34" x14ac:dyDescent="0.25">
      <c r="A54" s="106" t="s">
        <v>7</v>
      </c>
    </row>
  </sheetData>
  <mergeCells count="15">
    <mergeCell ref="A44:G44"/>
    <mergeCell ref="T6:V6"/>
    <mergeCell ref="Z6:AB6"/>
    <mergeCell ref="T7:V7"/>
    <mergeCell ref="Z7:AB7"/>
    <mergeCell ref="J6:L6"/>
    <mergeCell ref="J7:L7"/>
    <mergeCell ref="O6:Q6"/>
    <mergeCell ref="O7:Q7"/>
    <mergeCell ref="A2:AH2"/>
    <mergeCell ref="A3:AH3"/>
    <mergeCell ref="T5:V5"/>
    <mergeCell ref="Z5:AB5"/>
    <mergeCell ref="J5:L5"/>
    <mergeCell ref="O5:Q5"/>
  </mergeCells>
  <phoneticPr fontId="31" type="noConversion"/>
  <pageMargins left="0.75" right="0.75" top="1" bottom="1" header="0.4921259845" footer="0.4921259845"/>
  <pageSetup paperSize="9" scale="5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J54"/>
  <sheetViews>
    <sheetView zoomScale="65" workbookViewId="0">
      <selection activeCell="R33" sqref="R33"/>
    </sheetView>
  </sheetViews>
  <sheetFormatPr baseColWidth="10" defaultColWidth="11.42578125" defaultRowHeight="15" x14ac:dyDescent="0.25"/>
  <cols>
    <col min="1" max="2" width="2.85546875" style="106" customWidth="1"/>
    <col min="3" max="3" width="4" style="106" customWidth="1"/>
    <col min="4" max="5" width="11.42578125" style="106"/>
    <col min="6" max="6" width="6.85546875" style="106" customWidth="1"/>
    <col min="7" max="7" width="9.85546875" style="106" customWidth="1"/>
    <col min="8" max="8" width="11.28515625" style="106" hidden="1" customWidth="1"/>
    <col min="9" max="9" width="11.28515625" style="106" customWidth="1"/>
    <col min="10" max="10" width="3.140625" style="106" customWidth="1"/>
    <col min="11" max="11" width="11.28515625" style="106" customWidth="1"/>
    <col min="12" max="12" width="7.28515625" style="106" customWidth="1"/>
    <col min="13" max="13" width="9.42578125" style="106" customWidth="1"/>
    <col min="14" max="14" width="1.5703125" style="106" customWidth="1"/>
    <col min="15" max="15" width="12" style="106" bestFit="1" customWidth="1"/>
    <col min="16" max="16" width="5.140625" style="106" customWidth="1"/>
    <col min="17" max="17" width="9.85546875" style="108" customWidth="1"/>
    <col min="18" max="18" width="1.7109375" style="108" customWidth="1"/>
    <col min="19" max="19" width="13.42578125" style="108" customWidth="1"/>
    <col min="20" max="20" width="3.140625" style="106" customWidth="1"/>
    <col min="21" max="21" width="9.85546875" style="108" customWidth="1"/>
    <col min="22" max="22" width="1.7109375" style="108" customWidth="1"/>
    <col min="23" max="23" width="11.85546875" style="108" bestFit="1" customWidth="1"/>
    <col min="24" max="24" width="11" style="154" customWidth="1"/>
    <col min="25" max="25" width="10.7109375" style="109" bestFit="1" customWidth="1"/>
    <col min="26" max="26" width="3.42578125" style="106" customWidth="1"/>
    <col min="27" max="27" width="12.7109375" style="106" bestFit="1" customWidth="1"/>
    <col min="28" max="28" width="3.85546875" style="106" customWidth="1"/>
    <col min="29" max="29" width="11.28515625" style="106" customWidth="1"/>
    <col min="30" max="30" width="2.7109375" style="106" customWidth="1"/>
    <col min="31" max="31" width="11.7109375" style="106" bestFit="1" customWidth="1"/>
    <col min="32" max="32" width="6.140625" style="106" customWidth="1"/>
    <col min="33" max="33" width="9.7109375" style="106" customWidth="1"/>
    <col min="34" max="34" width="5" style="106" customWidth="1"/>
    <col min="35" max="35" width="12.7109375" style="106" bestFit="1" customWidth="1"/>
    <col min="36" max="16384" width="11.42578125" style="106"/>
  </cols>
  <sheetData>
    <row r="1" spans="1:36" ht="15" customHeight="1" x14ac:dyDescent="0.25"/>
    <row r="2" spans="1:36" x14ac:dyDescent="0.25">
      <c r="A2" s="261" t="s">
        <v>87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6" x14ac:dyDescent="0.25">
      <c r="A3" s="261" t="s">
        <v>134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36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</row>
    <row r="5" spans="1:36" ht="20.25" customHeight="1" x14ac:dyDescent="0.25">
      <c r="A5" s="114"/>
      <c r="B5" s="115"/>
      <c r="C5" s="115"/>
      <c r="D5" s="116"/>
      <c r="E5" s="115"/>
      <c r="F5" s="115"/>
      <c r="G5" s="115"/>
      <c r="H5" s="115"/>
      <c r="I5" s="262" t="s">
        <v>145</v>
      </c>
      <c r="J5" s="262"/>
      <c r="K5" s="262"/>
      <c r="L5" s="115"/>
      <c r="M5" s="262" t="s">
        <v>146</v>
      </c>
      <c r="N5" s="262"/>
      <c r="O5" s="262"/>
      <c r="P5" s="115"/>
      <c r="Q5" s="262" t="s">
        <v>147</v>
      </c>
      <c r="R5" s="262"/>
      <c r="S5" s="262"/>
      <c r="T5" s="118"/>
      <c r="U5" s="262" t="s">
        <v>148</v>
      </c>
      <c r="V5" s="262"/>
      <c r="W5" s="262"/>
      <c r="X5" s="155"/>
      <c r="Y5" s="262" t="s">
        <v>149</v>
      </c>
      <c r="Z5" s="262"/>
      <c r="AA5" s="262"/>
      <c r="AC5" s="262" t="s">
        <v>150</v>
      </c>
      <c r="AD5" s="262"/>
      <c r="AE5" s="262"/>
      <c r="AG5" s="262" t="s">
        <v>151</v>
      </c>
      <c r="AH5" s="262"/>
      <c r="AI5" s="262"/>
    </row>
    <row r="6" spans="1:36" s="192" customFormat="1" ht="35.25" customHeight="1" x14ac:dyDescent="0.25">
      <c r="A6" s="119"/>
      <c r="B6" s="119"/>
      <c r="C6" s="119"/>
      <c r="D6" s="119"/>
      <c r="E6" s="119"/>
      <c r="F6" s="119"/>
      <c r="G6" s="119"/>
      <c r="H6" s="181" t="s">
        <v>126</v>
      </c>
      <c r="I6" s="264"/>
      <c r="J6" s="264"/>
      <c r="K6" s="264"/>
      <c r="L6" s="210"/>
      <c r="M6" s="264"/>
      <c r="N6" s="264"/>
      <c r="O6" s="264"/>
      <c r="P6" s="210"/>
      <c r="Q6" s="264"/>
      <c r="R6" s="264"/>
      <c r="S6" s="264"/>
      <c r="T6" s="119"/>
      <c r="U6" s="264"/>
      <c r="V6" s="264"/>
      <c r="W6" s="264"/>
      <c r="X6" s="156"/>
      <c r="Y6" s="264"/>
      <c r="Z6" s="264"/>
      <c r="AA6" s="264"/>
      <c r="AC6" s="264"/>
      <c r="AD6" s="264"/>
      <c r="AE6" s="264"/>
      <c r="AG6" s="264"/>
      <c r="AH6" s="264"/>
      <c r="AI6" s="264"/>
    </row>
    <row r="7" spans="1:36" s="193" customFormat="1" x14ac:dyDescent="0.25">
      <c r="A7" s="111"/>
      <c r="B7" s="111"/>
      <c r="C7" s="111"/>
      <c r="D7" s="111"/>
      <c r="E7" s="111"/>
      <c r="F7" s="111"/>
      <c r="G7" s="111"/>
      <c r="H7" s="111"/>
      <c r="I7" s="265" t="s">
        <v>103</v>
      </c>
      <c r="J7" s="265"/>
      <c r="K7" s="265"/>
      <c r="L7" s="111"/>
      <c r="M7" s="265" t="s">
        <v>103</v>
      </c>
      <c r="N7" s="265"/>
      <c r="O7" s="265"/>
      <c r="P7" s="111"/>
      <c r="Q7" s="265" t="s">
        <v>103</v>
      </c>
      <c r="R7" s="265"/>
      <c r="S7" s="265"/>
      <c r="T7" s="111"/>
      <c r="U7" s="265" t="s">
        <v>103</v>
      </c>
      <c r="V7" s="265"/>
      <c r="W7" s="265"/>
      <c r="X7" s="123"/>
      <c r="Y7" s="265" t="s">
        <v>103</v>
      </c>
      <c r="Z7" s="265"/>
      <c r="AA7" s="265"/>
      <c r="AC7" s="265" t="s">
        <v>103</v>
      </c>
      <c r="AD7" s="265"/>
      <c r="AE7" s="265"/>
      <c r="AG7" s="265" t="s">
        <v>103</v>
      </c>
      <c r="AH7" s="265"/>
      <c r="AI7" s="265"/>
    </row>
    <row r="8" spans="1:36" x14ac:dyDescent="0.25">
      <c r="A8" s="118"/>
      <c r="B8" s="118"/>
      <c r="C8" s="118"/>
      <c r="D8" s="118"/>
      <c r="E8" s="118"/>
      <c r="F8" s="118"/>
      <c r="G8" s="118"/>
      <c r="H8" s="118"/>
      <c r="I8" s="124"/>
      <c r="J8" s="124"/>
      <c r="K8" s="110"/>
      <c r="L8" s="118"/>
      <c r="M8" s="124"/>
      <c r="N8" s="124"/>
      <c r="O8" s="110"/>
      <c r="P8" s="118"/>
      <c r="Q8" s="124"/>
      <c r="R8" s="124"/>
      <c r="S8" s="110"/>
      <c r="T8" s="125"/>
      <c r="U8" s="124"/>
      <c r="V8" s="124"/>
      <c r="W8" s="110"/>
      <c r="X8" s="157"/>
      <c r="Y8" s="124"/>
      <c r="Z8" s="124"/>
      <c r="AA8" s="110"/>
      <c r="AC8" s="124"/>
      <c r="AD8" s="124"/>
      <c r="AE8" s="110"/>
      <c r="AG8" s="124"/>
      <c r="AH8" s="124"/>
      <c r="AI8" s="110"/>
    </row>
    <row r="9" spans="1:36" ht="15" customHeight="1" x14ac:dyDescent="0.25">
      <c r="A9" s="118"/>
      <c r="B9" s="118"/>
      <c r="C9" s="118"/>
      <c r="D9" s="118"/>
      <c r="E9" s="118"/>
      <c r="F9" s="118"/>
      <c r="G9" s="118"/>
      <c r="H9" s="118"/>
      <c r="I9" s="124"/>
      <c r="J9" s="124"/>
      <c r="K9" s="110"/>
      <c r="L9" s="118"/>
      <c r="M9" s="124"/>
      <c r="N9" s="124"/>
      <c r="O9" s="110"/>
      <c r="P9" s="118"/>
      <c r="Q9" s="124"/>
      <c r="R9" s="124"/>
      <c r="S9" s="110"/>
      <c r="T9" s="126"/>
      <c r="U9" s="124"/>
      <c r="V9" s="124"/>
      <c r="W9" s="110"/>
      <c r="X9" s="157"/>
      <c r="Y9" s="124"/>
      <c r="Z9" s="124"/>
      <c r="AA9" s="110"/>
      <c r="AC9" s="124"/>
      <c r="AD9" s="124"/>
      <c r="AE9" s="110"/>
      <c r="AG9" s="124"/>
      <c r="AH9" s="124"/>
      <c r="AI9" s="110"/>
    </row>
    <row r="10" spans="1:36" s="194" customFormat="1" x14ac:dyDescent="0.25">
      <c r="A10" s="127" t="s">
        <v>99</v>
      </c>
      <c r="B10" s="127"/>
      <c r="C10" s="127"/>
      <c r="D10" s="127"/>
      <c r="E10" s="127"/>
      <c r="F10" s="127"/>
      <c r="G10" s="128"/>
      <c r="H10" s="183" t="s">
        <v>129</v>
      </c>
      <c r="I10" s="130"/>
      <c r="J10" s="130"/>
      <c r="K10" s="130">
        <v>141760</v>
      </c>
      <c r="L10" s="183"/>
      <c r="M10" s="130"/>
      <c r="N10" s="130"/>
      <c r="O10" s="130">
        <f>+S10-K10</f>
        <v>157659</v>
      </c>
      <c r="P10" s="183"/>
      <c r="Q10" s="130"/>
      <c r="R10" s="130"/>
      <c r="S10" s="211">
        <v>299419</v>
      </c>
      <c r="T10" s="131"/>
      <c r="U10" s="130"/>
      <c r="V10" s="130"/>
      <c r="W10" s="124">
        <f>+AA10-S10</f>
        <v>147146</v>
      </c>
      <c r="X10" s="144"/>
      <c r="Y10" s="130"/>
      <c r="Z10" s="130"/>
      <c r="AA10" s="211">
        <v>446565</v>
      </c>
      <c r="AC10" s="130"/>
      <c r="AD10" s="130"/>
      <c r="AE10" s="130">
        <f>+AI10-AA10</f>
        <v>153625</v>
      </c>
      <c r="AG10" s="130"/>
      <c r="AH10" s="130"/>
      <c r="AI10" s="211">
        <v>600190</v>
      </c>
      <c r="AJ10" s="228"/>
    </row>
    <row r="11" spans="1:36" s="194" customFormat="1" ht="6.75" customHeight="1" x14ac:dyDescent="0.25">
      <c r="A11" s="127"/>
      <c r="B11" s="127"/>
      <c r="C11" s="127"/>
      <c r="D11" s="127"/>
      <c r="E11" s="127"/>
      <c r="F11" s="127"/>
      <c r="G11" s="128"/>
      <c r="H11" s="183"/>
      <c r="I11" s="130"/>
      <c r="J11" s="130"/>
      <c r="K11" s="130"/>
      <c r="L11" s="183"/>
      <c r="M11" s="130"/>
      <c r="N11" s="130"/>
      <c r="O11" s="130"/>
      <c r="P11" s="183"/>
      <c r="Q11" s="130"/>
      <c r="R11" s="130"/>
      <c r="S11" s="211"/>
      <c r="T11" s="131"/>
      <c r="U11" s="130"/>
      <c r="V11" s="130"/>
      <c r="W11" s="130"/>
      <c r="X11" s="144"/>
      <c r="Y11" s="130"/>
      <c r="Z11" s="130"/>
      <c r="AA11" s="211"/>
      <c r="AC11" s="130"/>
      <c r="AD11" s="130"/>
      <c r="AE11" s="130"/>
      <c r="AG11" s="130"/>
      <c r="AH11" s="130"/>
      <c r="AI11" s="211"/>
      <c r="AJ11" s="228"/>
    </row>
    <row r="12" spans="1:36" x14ac:dyDescent="0.25">
      <c r="A12" s="118" t="s">
        <v>3</v>
      </c>
      <c r="B12" s="118"/>
      <c r="C12" s="118"/>
      <c r="D12" s="118"/>
      <c r="E12" s="118"/>
      <c r="F12" s="118"/>
      <c r="G12" s="118"/>
      <c r="H12" s="183"/>
      <c r="I12" s="124"/>
      <c r="J12" s="124"/>
      <c r="K12" s="133">
        <f>-70969+240</f>
        <v>-70729</v>
      </c>
      <c r="L12" s="183"/>
      <c r="M12" s="124"/>
      <c r="N12" s="124"/>
      <c r="O12" s="133">
        <f>+S12-K12</f>
        <v>-79418</v>
      </c>
      <c r="P12" s="183"/>
      <c r="Q12" s="124"/>
      <c r="R12" s="124"/>
      <c r="S12" s="212">
        <f>149030-299419+242</f>
        <v>-150147</v>
      </c>
      <c r="T12" s="126"/>
      <c r="U12" s="124"/>
      <c r="V12" s="124"/>
      <c r="W12" s="133">
        <f>+AA12-S12</f>
        <v>-72452</v>
      </c>
      <c r="X12" s="144"/>
      <c r="Y12" s="124"/>
      <c r="Z12" s="124"/>
      <c r="AA12" s="212">
        <f>224042-446565-1-75</f>
        <v>-222599</v>
      </c>
      <c r="AC12" s="124"/>
      <c r="AD12" s="124"/>
      <c r="AE12" s="133">
        <f>+AI12-AA12</f>
        <v>-74155</v>
      </c>
      <c r="AG12" s="124"/>
      <c r="AH12" s="124"/>
      <c r="AI12" s="212">
        <f>-295954-800</f>
        <v>-296754</v>
      </c>
      <c r="AJ12" s="228"/>
    </row>
    <row r="13" spans="1:36" ht="6.75" customHeight="1" x14ac:dyDescent="0.25">
      <c r="A13" s="118"/>
      <c r="B13" s="118"/>
      <c r="C13" s="118"/>
      <c r="D13" s="118"/>
      <c r="E13" s="118"/>
      <c r="F13" s="118"/>
      <c r="G13" s="118"/>
      <c r="H13" s="183"/>
      <c r="I13" s="124"/>
      <c r="J13" s="124"/>
      <c r="K13" s="132"/>
      <c r="L13" s="183"/>
      <c r="M13" s="124"/>
      <c r="N13" s="124"/>
      <c r="O13" s="132"/>
      <c r="P13" s="183"/>
      <c r="Q13" s="124"/>
      <c r="R13" s="124"/>
      <c r="S13" s="213"/>
      <c r="T13" s="126"/>
      <c r="U13" s="124"/>
      <c r="V13" s="124"/>
      <c r="W13" s="132"/>
      <c r="X13" s="144"/>
      <c r="Y13" s="124"/>
      <c r="Z13" s="124"/>
      <c r="AA13" s="213"/>
      <c r="AC13" s="124"/>
      <c r="AD13" s="124"/>
      <c r="AE13" s="132"/>
      <c r="AG13" s="124"/>
      <c r="AH13" s="124"/>
      <c r="AI13" s="213"/>
      <c r="AJ13" s="228"/>
    </row>
    <row r="14" spans="1:36" s="194" customFormat="1" x14ac:dyDescent="0.25">
      <c r="A14" s="127" t="s">
        <v>4</v>
      </c>
      <c r="B14" s="127" t="s">
        <v>5</v>
      </c>
      <c r="C14" s="127"/>
      <c r="D14" s="127"/>
      <c r="E14" s="127"/>
      <c r="F14" s="127"/>
      <c r="G14" s="127"/>
      <c r="H14" s="183"/>
      <c r="I14" s="130"/>
      <c r="J14" s="130"/>
      <c r="K14" s="134">
        <f>+K10+K12</f>
        <v>71031</v>
      </c>
      <c r="L14" s="183"/>
      <c r="M14" s="130"/>
      <c r="N14" s="130"/>
      <c r="O14" s="134">
        <f>+O10+O12</f>
        <v>78241</v>
      </c>
      <c r="P14" s="183"/>
      <c r="Q14" s="130"/>
      <c r="R14" s="130"/>
      <c r="S14" s="214">
        <f>+S10+S12</f>
        <v>149272</v>
      </c>
      <c r="T14" s="131"/>
      <c r="U14" s="130"/>
      <c r="V14" s="130"/>
      <c r="W14" s="134">
        <f>+W10+W12</f>
        <v>74694</v>
      </c>
      <c r="X14" s="144"/>
      <c r="Y14" s="130"/>
      <c r="Z14" s="130"/>
      <c r="AA14" s="214">
        <f>+AA10+AA12</f>
        <v>223966</v>
      </c>
      <c r="AC14" s="130"/>
      <c r="AD14" s="130"/>
      <c r="AE14" s="134">
        <f>+AE10+AE12</f>
        <v>79470</v>
      </c>
      <c r="AG14" s="130"/>
      <c r="AH14" s="130"/>
      <c r="AI14" s="214">
        <f>+AI10+AI12</f>
        <v>303436</v>
      </c>
      <c r="AJ14" s="228"/>
    </row>
    <row r="15" spans="1:36" s="194" customFormat="1" ht="6.75" customHeight="1" x14ac:dyDescent="0.25">
      <c r="A15" s="127"/>
      <c r="B15" s="127"/>
      <c r="C15" s="127"/>
      <c r="D15" s="127"/>
      <c r="E15" s="127"/>
      <c r="F15" s="127"/>
      <c r="G15" s="127"/>
      <c r="H15" s="183"/>
      <c r="I15" s="130"/>
      <c r="J15" s="130"/>
      <c r="K15" s="130"/>
      <c r="L15" s="183"/>
      <c r="M15" s="130"/>
      <c r="N15" s="130"/>
      <c r="O15" s="130"/>
      <c r="P15" s="183"/>
      <c r="Q15" s="130"/>
      <c r="R15" s="130"/>
      <c r="S15" s="211"/>
      <c r="T15" s="131"/>
      <c r="U15" s="130"/>
      <c r="V15" s="130"/>
      <c r="W15" s="130"/>
      <c r="X15" s="144"/>
      <c r="Y15" s="130"/>
      <c r="Z15" s="130"/>
      <c r="AA15" s="211"/>
      <c r="AC15" s="130"/>
      <c r="AD15" s="130"/>
      <c r="AE15" s="130"/>
      <c r="AG15" s="130"/>
      <c r="AH15" s="130"/>
      <c r="AI15" s="211"/>
      <c r="AJ15" s="228"/>
    </row>
    <row r="16" spans="1:36" x14ac:dyDescent="0.25">
      <c r="A16" s="118" t="s">
        <v>6</v>
      </c>
      <c r="B16" s="118"/>
      <c r="C16" s="118"/>
      <c r="D16" s="118"/>
      <c r="E16" s="118"/>
      <c r="F16" s="118"/>
      <c r="G16" s="118"/>
      <c r="H16" s="183"/>
      <c r="I16" s="124"/>
      <c r="J16" s="124"/>
      <c r="K16" s="124">
        <v>-34040</v>
      </c>
      <c r="L16" s="183"/>
      <c r="M16" s="124"/>
      <c r="N16" s="124"/>
      <c r="O16" s="124">
        <f t="shared" ref="O16:O21" si="0">+S16-K16</f>
        <v>-35771</v>
      </c>
      <c r="P16" s="183"/>
      <c r="Q16" s="124"/>
      <c r="R16" s="124"/>
      <c r="S16" s="215">
        <f>-69953+142</f>
        <v>-69811</v>
      </c>
      <c r="T16" s="126"/>
      <c r="U16" s="124"/>
      <c r="V16" s="124"/>
      <c r="W16" s="124">
        <f t="shared" ref="W16:W21" si="1">+AA16-S16</f>
        <v>-35861</v>
      </c>
      <c r="X16" s="229"/>
      <c r="Y16" s="124"/>
      <c r="Z16" s="124"/>
      <c r="AA16" s="215">
        <v>-105672</v>
      </c>
      <c r="AC16" s="124"/>
      <c r="AD16" s="124"/>
      <c r="AE16" s="124">
        <f t="shared" ref="AE16:AE21" si="2">+AI16-AA16</f>
        <v>-36116</v>
      </c>
      <c r="AG16" s="124"/>
      <c r="AH16" s="124"/>
      <c r="AI16" s="215">
        <v>-141788</v>
      </c>
      <c r="AJ16" s="228"/>
    </row>
    <row r="17" spans="1:36" x14ac:dyDescent="0.25">
      <c r="A17" s="118" t="s">
        <v>26</v>
      </c>
      <c r="B17" s="118"/>
      <c r="C17" s="118"/>
      <c r="D17" s="118"/>
      <c r="E17" s="118"/>
      <c r="F17" s="118"/>
      <c r="G17" s="118"/>
      <c r="H17" s="183"/>
      <c r="I17" s="124"/>
      <c r="J17" s="124"/>
      <c r="K17" s="124">
        <v>-8157</v>
      </c>
      <c r="L17" s="183"/>
      <c r="M17" s="124"/>
      <c r="N17" s="124"/>
      <c r="O17" s="124">
        <f t="shared" si="0"/>
        <v>-7881</v>
      </c>
      <c r="P17" s="183"/>
      <c r="Q17" s="124"/>
      <c r="R17" s="124"/>
      <c r="S17" s="215">
        <f>-15609-429</f>
        <v>-16038</v>
      </c>
      <c r="T17" s="126"/>
      <c r="U17" s="124"/>
      <c r="V17" s="124"/>
      <c r="W17" s="124">
        <f t="shared" si="1"/>
        <v>-7459</v>
      </c>
      <c r="X17" s="144"/>
      <c r="Y17" s="124"/>
      <c r="Z17" s="124"/>
      <c r="AA17" s="215">
        <v>-23497</v>
      </c>
      <c r="AC17" s="124"/>
      <c r="AD17" s="124"/>
      <c r="AE17" s="124">
        <f t="shared" si="2"/>
        <v>-8772</v>
      </c>
      <c r="AG17" s="124"/>
      <c r="AH17" s="124"/>
      <c r="AI17" s="215">
        <v>-32269</v>
      </c>
      <c r="AJ17" s="228"/>
    </row>
    <row r="18" spans="1:36" x14ac:dyDescent="0.25">
      <c r="A18" s="118" t="s">
        <v>15</v>
      </c>
      <c r="B18" s="118"/>
      <c r="C18" s="118"/>
      <c r="D18" s="118"/>
      <c r="E18" s="118"/>
      <c r="F18" s="118"/>
      <c r="G18" s="118"/>
      <c r="H18" s="183" t="s">
        <v>132</v>
      </c>
      <c r="I18" s="124"/>
      <c r="J18" s="124"/>
      <c r="K18" s="124">
        <v>-14949</v>
      </c>
      <c r="L18" s="183"/>
      <c r="M18" s="124"/>
      <c r="N18" s="124"/>
      <c r="O18" s="124">
        <f t="shared" si="0"/>
        <v>-16525</v>
      </c>
      <c r="P18" s="183"/>
      <c r="Q18" s="124"/>
      <c r="R18" s="124"/>
      <c r="S18" s="215">
        <f>-31519+45</f>
        <v>-31474</v>
      </c>
      <c r="T18" s="126"/>
      <c r="U18" s="124"/>
      <c r="V18" s="124"/>
      <c r="W18" s="124">
        <f t="shared" si="1"/>
        <v>-15460</v>
      </c>
      <c r="X18" s="144"/>
      <c r="Y18" s="124"/>
      <c r="Z18" s="124"/>
      <c r="AA18" s="215">
        <v>-46934</v>
      </c>
      <c r="AC18" s="124"/>
      <c r="AD18" s="124"/>
      <c r="AE18" s="124">
        <f t="shared" si="2"/>
        <v>-15028</v>
      </c>
      <c r="AG18" s="124"/>
      <c r="AH18" s="124"/>
      <c r="AI18" s="215">
        <v>-61962</v>
      </c>
      <c r="AJ18" s="228"/>
    </row>
    <row r="19" spans="1:36" x14ac:dyDescent="0.25">
      <c r="A19" s="118" t="s">
        <v>121</v>
      </c>
      <c r="B19" s="118"/>
      <c r="C19" s="118"/>
      <c r="D19" s="118"/>
      <c r="E19" s="118"/>
      <c r="F19" s="118"/>
      <c r="G19" s="118"/>
      <c r="H19" s="183"/>
      <c r="I19" s="132"/>
      <c r="J19" s="132"/>
      <c r="K19" s="124">
        <v>434</v>
      </c>
      <c r="L19" s="183"/>
      <c r="M19" s="132"/>
      <c r="N19" s="132"/>
      <c r="O19" s="124">
        <f t="shared" si="0"/>
        <v>465</v>
      </c>
      <c r="P19" s="183"/>
      <c r="Q19" s="132"/>
      <c r="R19" s="132"/>
      <c r="S19" s="215">
        <v>899</v>
      </c>
      <c r="T19" s="126"/>
      <c r="U19" s="132"/>
      <c r="V19" s="132"/>
      <c r="W19" s="124">
        <f t="shared" si="1"/>
        <v>309</v>
      </c>
      <c r="X19" s="144"/>
      <c r="Y19" s="132"/>
      <c r="Z19" s="132"/>
      <c r="AA19" s="215">
        <v>1208</v>
      </c>
      <c r="AC19" s="132"/>
      <c r="AD19" s="132"/>
      <c r="AE19" s="124">
        <f t="shared" si="2"/>
        <v>388</v>
      </c>
      <c r="AG19" s="132"/>
      <c r="AH19" s="132"/>
      <c r="AI19" s="215">
        <f>1930-334</f>
        <v>1596</v>
      </c>
      <c r="AJ19" s="228"/>
    </row>
    <row r="20" spans="1:36" x14ac:dyDescent="0.25">
      <c r="A20" s="118" t="s">
        <v>139</v>
      </c>
      <c r="B20" s="118"/>
      <c r="C20" s="118"/>
      <c r="D20" s="118"/>
      <c r="E20" s="118"/>
      <c r="F20" s="118"/>
      <c r="G20" s="118"/>
      <c r="H20" s="183"/>
      <c r="I20" s="132"/>
      <c r="J20" s="132"/>
      <c r="K20" s="124">
        <v>-280</v>
      </c>
      <c r="L20" s="183"/>
      <c r="M20" s="132"/>
      <c r="N20" s="132"/>
      <c r="O20" s="124">
        <f t="shared" si="0"/>
        <v>-384</v>
      </c>
      <c r="P20" s="183"/>
      <c r="Q20" s="132"/>
      <c r="R20" s="132"/>
      <c r="S20" s="215">
        <v>-664</v>
      </c>
      <c r="T20" s="126"/>
      <c r="U20" s="132"/>
      <c r="V20" s="132"/>
      <c r="W20" s="124">
        <f t="shared" si="1"/>
        <v>-119</v>
      </c>
      <c r="X20" s="144"/>
      <c r="Y20" s="132"/>
      <c r="Z20" s="132"/>
      <c r="AA20" s="215">
        <v>-783</v>
      </c>
      <c r="AC20" s="132"/>
      <c r="AD20" s="132"/>
      <c r="AE20" s="124">
        <f t="shared" si="2"/>
        <v>-18</v>
      </c>
      <c r="AG20" s="132"/>
      <c r="AH20" s="132"/>
      <c r="AI20" s="215">
        <f>-1135+334</f>
        <v>-801</v>
      </c>
      <c r="AJ20" s="228"/>
    </row>
    <row r="21" spans="1:36" x14ac:dyDescent="0.25">
      <c r="A21" s="118" t="s">
        <v>82</v>
      </c>
      <c r="B21" s="118"/>
      <c r="C21" s="118"/>
      <c r="D21" s="118"/>
      <c r="E21" s="118"/>
      <c r="F21" s="118"/>
      <c r="G21" s="118"/>
      <c r="H21" s="183" t="s">
        <v>131</v>
      </c>
      <c r="I21" s="124"/>
      <c r="J21" s="124"/>
      <c r="K21" s="133">
        <v>429</v>
      </c>
      <c r="L21" s="183"/>
      <c r="M21" s="124"/>
      <c r="N21" s="124"/>
      <c r="O21" s="133">
        <f t="shared" si="0"/>
        <v>965</v>
      </c>
      <c r="P21" s="183"/>
      <c r="Q21" s="124"/>
      <c r="R21" s="124"/>
      <c r="S21" s="212">
        <f>1394</f>
        <v>1394</v>
      </c>
      <c r="T21" s="126"/>
      <c r="U21" s="124"/>
      <c r="V21" s="124"/>
      <c r="W21" s="133">
        <f t="shared" si="1"/>
        <v>586</v>
      </c>
      <c r="X21" s="144"/>
      <c r="Y21" s="124"/>
      <c r="Z21" s="124"/>
      <c r="AA21" s="212">
        <v>1980</v>
      </c>
      <c r="AC21" s="124"/>
      <c r="AD21" s="124"/>
      <c r="AE21" s="133">
        <f t="shared" si="2"/>
        <v>-2362</v>
      </c>
      <c r="AG21" s="124"/>
      <c r="AH21" s="124"/>
      <c r="AI21" s="212">
        <v>-382</v>
      </c>
      <c r="AJ21" s="228"/>
    </row>
    <row r="22" spans="1:36" ht="6.75" customHeight="1" x14ac:dyDescent="0.25">
      <c r="A22" s="118"/>
      <c r="B22" s="118"/>
      <c r="C22" s="118"/>
      <c r="D22" s="118"/>
      <c r="E22" s="118"/>
      <c r="F22" s="118"/>
      <c r="G22" s="118"/>
      <c r="H22" s="183"/>
      <c r="I22" s="124"/>
      <c r="J22" s="124"/>
      <c r="K22" s="132"/>
      <c r="L22" s="183"/>
      <c r="M22" s="124"/>
      <c r="N22" s="124"/>
      <c r="O22" s="132"/>
      <c r="P22" s="183"/>
      <c r="Q22" s="124"/>
      <c r="R22" s="124"/>
      <c r="S22" s="213"/>
      <c r="T22" s="126"/>
      <c r="U22" s="124"/>
      <c r="V22" s="124"/>
      <c r="W22" s="132"/>
      <c r="X22" s="144"/>
      <c r="Y22" s="124"/>
      <c r="Z22" s="124"/>
      <c r="AA22" s="213"/>
      <c r="AC22" s="124"/>
      <c r="AD22" s="124"/>
      <c r="AE22" s="132"/>
      <c r="AG22" s="124"/>
      <c r="AH22" s="124"/>
      <c r="AI22" s="213"/>
      <c r="AJ22" s="228"/>
    </row>
    <row r="23" spans="1:36" s="197" customFormat="1" x14ac:dyDescent="0.25">
      <c r="A23" s="135"/>
      <c r="B23" s="135" t="s">
        <v>106</v>
      </c>
      <c r="C23" s="135"/>
      <c r="D23" s="135"/>
      <c r="E23" s="135"/>
      <c r="F23" s="135"/>
      <c r="G23" s="135"/>
      <c r="H23" s="184"/>
      <c r="I23" s="138">
        <f>+K26-I24</f>
        <v>17115</v>
      </c>
      <c r="J23" s="138"/>
      <c r="K23" s="137"/>
      <c r="L23" s="184"/>
      <c r="M23" s="138">
        <f>+O26-M24</f>
        <v>22674</v>
      </c>
      <c r="N23" s="138"/>
      <c r="O23" s="137"/>
      <c r="P23" s="184"/>
      <c r="Q23" s="138">
        <f>+S26-Q24</f>
        <v>39789</v>
      </c>
      <c r="R23" s="138"/>
      <c r="S23" s="216"/>
      <c r="T23" s="139"/>
      <c r="U23" s="138">
        <f>+Y23-Q23</f>
        <v>19774</v>
      </c>
      <c r="V23" s="138"/>
      <c r="W23" s="137"/>
      <c r="X23" s="144"/>
      <c r="Y23" s="138">
        <f>+AA26-Y24</f>
        <v>59563</v>
      </c>
      <c r="Z23" s="138"/>
      <c r="AA23" s="216"/>
      <c r="AC23" s="138">
        <f>+AE26-AC24</f>
        <v>20994</v>
      </c>
      <c r="AD23" s="138"/>
      <c r="AE23" s="137"/>
      <c r="AG23" s="138">
        <f>+AI26-AG24</f>
        <v>80557</v>
      </c>
      <c r="AH23" s="138"/>
      <c r="AI23" s="216"/>
      <c r="AJ23" s="228"/>
    </row>
    <row r="24" spans="1:36" s="197" customFormat="1" x14ac:dyDescent="0.25">
      <c r="A24" s="135"/>
      <c r="B24" s="135" t="s">
        <v>120</v>
      </c>
      <c r="C24" s="135"/>
      <c r="D24" s="135"/>
      <c r="E24" s="135"/>
      <c r="F24" s="135"/>
      <c r="G24" s="135"/>
      <c r="H24" s="184"/>
      <c r="I24" s="138">
        <v>-2647</v>
      </c>
      <c r="J24" s="138"/>
      <c r="K24" s="137"/>
      <c r="L24" s="184"/>
      <c r="M24" s="138">
        <f>+Q24-I24</f>
        <v>-3564</v>
      </c>
      <c r="N24" s="138"/>
      <c r="O24" s="137"/>
      <c r="P24" s="184"/>
      <c r="Q24" s="217">
        <v>-6211</v>
      </c>
      <c r="R24" s="138"/>
      <c r="S24" s="216"/>
      <c r="T24" s="139"/>
      <c r="U24" s="218">
        <f>+Y24-Q24</f>
        <v>-3084</v>
      </c>
      <c r="V24" s="138"/>
      <c r="W24" s="137"/>
      <c r="X24" s="144"/>
      <c r="Y24" s="138">
        <f>-9295</f>
        <v>-9295</v>
      </c>
      <c r="Z24" s="138"/>
      <c r="AA24" s="216"/>
      <c r="AC24" s="218">
        <f>+AG24-Y24</f>
        <v>-3432</v>
      </c>
      <c r="AD24" s="138"/>
      <c r="AE24" s="137"/>
      <c r="AG24" s="138">
        <v>-12727</v>
      </c>
      <c r="AH24" s="138"/>
      <c r="AI24" s="216"/>
      <c r="AJ24" s="228"/>
    </row>
    <row r="25" spans="1:36" ht="6.75" customHeight="1" x14ac:dyDescent="0.25">
      <c r="A25" s="118"/>
      <c r="B25" s="118"/>
      <c r="C25" s="118"/>
      <c r="D25" s="118"/>
      <c r="E25" s="118"/>
      <c r="F25" s="118"/>
      <c r="G25" s="118"/>
      <c r="H25" s="183"/>
      <c r="I25" s="124"/>
      <c r="J25" s="124"/>
      <c r="K25" s="132"/>
      <c r="L25" s="183"/>
      <c r="M25" s="124"/>
      <c r="N25" s="124"/>
      <c r="O25" s="132"/>
      <c r="P25" s="183"/>
      <c r="Q25" s="124"/>
      <c r="R25" s="124"/>
      <c r="S25" s="213"/>
      <c r="T25" s="126"/>
      <c r="U25" s="132"/>
      <c r="V25" s="124"/>
      <c r="W25" s="132"/>
      <c r="X25" s="144"/>
      <c r="Y25" s="124"/>
      <c r="Z25" s="124"/>
      <c r="AA25" s="213"/>
      <c r="AC25" s="132"/>
      <c r="AD25" s="124"/>
      <c r="AE25" s="132"/>
      <c r="AG25" s="124"/>
      <c r="AH25" s="124"/>
      <c r="AI25" s="213"/>
      <c r="AJ25" s="228"/>
    </row>
    <row r="26" spans="1:36" s="194" customFormat="1" x14ac:dyDescent="0.25">
      <c r="A26" s="127" t="s">
        <v>7</v>
      </c>
      <c r="B26" s="127" t="s">
        <v>105</v>
      </c>
      <c r="C26" s="127"/>
      <c r="D26" s="127"/>
      <c r="E26" s="127"/>
      <c r="F26" s="127"/>
      <c r="G26" s="127"/>
      <c r="H26" s="183"/>
      <c r="I26" s="141"/>
      <c r="J26" s="141"/>
      <c r="K26" s="141">
        <f>+K14+K16+K17+K18+K21+K19+K20</f>
        <v>14468</v>
      </c>
      <c r="L26" s="183"/>
      <c r="M26" s="141"/>
      <c r="N26" s="141"/>
      <c r="O26" s="141">
        <f>+O14+O16+O17+O18+O21+O19+O20</f>
        <v>19110</v>
      </c>
      <c r="P26" s="183"/>
      <c r="Q26" s="141"/>
      <c r="R26" s="141"/>
      <c r="S26" s="219">
        <f>+S14+S16+S17+S18+S21+S19+S20</f>
        <v>33578</v>
      </c>
      <c r="T26" s="131"/>
      <c r="U26" s="141"/>
      <c r="V26" s="141"/>
      <c r="W26" s="187">
        <f>+W14+W16+W17+W18+W21+W19+W20</f>
        <v>16690</v>
      </c>
      <c r="X26" s="144"/>
      <c r="Y26" s="141"/>
      <c r="Z26" s="141"/>
      <c r="AA26" s="219">
        <f>+AA14+AA16+AA17+AA18+AA21+AA19+AA20</f>
        <v>50268</v>
      </c>
      <c r="AC26" s="141"/>
      <c r="AD26" s="141"/>
      <c r="AE26" s="187">
        <f>+AE14+AE16+AE17+AE18+AE21+AE19+AE20</f>
        <v>17562</v>
      </c>
      <c r="AG26" s="141"/>
      <c r="AH26" s="141"/>
      <c r="AI26" s="219">
        <f>+AI14+AI16+AI17+AI18+AI21+AI19+AI20</f>
        <v>67830</v>
      </c>
      <c r="AJ26" s="228"/>
    </row>
    <row r="27" spans="1:36" ht="6.75" customHeight="1" x14ac:dyDescent="0.25">
      <c r="A27" s="118"/>
      <c r="B27" s="118"/>
      <c r="C27" s="118"/>
      <c r="D27" s="118"/>
      <c r="E27" s="118"/>
      <c r="F27" s="118"/>
      <c r="G27" s="118"/>
      <c r="H27" s="183"/>
      <c r="I27" s="124"/>
      <c r="J27" s="124"/>
      <c r="K27" s="124"/>
      <c r="L27" s="183"/>
      <c r="M27" s="124"/>
      <c r="N27" s="124"/>
      <c r="O27" s="124"/>
      <c r="P27" s="183"/>
      <c r="Q27" s="124"/>
      <c r="R27" s="124"/>
      <c r="S27" s="215"/>
      <c r="T27" s="126"/>
      <c r="U27" s="124"/>
      <c r="V27" s="124"/>
      <c r="W27" s="124"/>
      <c r="X27" s="144"/>
      <c r="Y27" s="124"/>
      <c r="Z27" s="124"/>
      <c r="AA27" s="215"/>
      <c r="AC27" s="124"/>
      <c r="AD27" s="124"/>
      <c r="AE27" s="124"/>
      <c r="AG27" s="124"/>
      <c r="AH27" s="124"/>
      <c r="AI27" s="215"/>
    </row>
    <row r="28" spans="1:36" ht="15" customHeight="1" x14ac:dyDescent="0.25">
      <c r="A28" s="118" t="s">
        <v>175</v>
      </c>
      <c r="B28" s="118"/>
      <c r="C28" s="118"/>
      <c r="D28" s="118"/>
      <c r="E28" s="118"/>
      <c r="F28" s="118"/>
      <c r="G28" s="118"/>
      <c r="H28" s="183"/>
      <c r="I28" s="124"/>
      <c r="J28" s="124"/>
      <c r="K28" s="124"/>
      <c r="L28" s="183"/>
      <c r="M28" s="124"/>
      <c r="N28" s="124"/>
      <c r="O28" s="124"/>
      <c r="P28" s="183"/>
      <c r="Q28" s="124"/>
      <c r="R28" s="124"/>
      <c r="S28" s="215"/>
      <c r="T28" s="126"/>
      <c r="U28" s="124"/>
      <c r="V28" s="124"/>
      <c r="W28" s="124"/>
      <c r="X28" s="144"/>
      <c r="Y28" s="124"/>
      <c r="Z28" s="124"/>
      <c r="AA28" s="215"/>
      <c r="AC28" s="124"/>
      <c r="AD28" s="124"/>
      <c r="AE28" s="124">
        <f>+AI28-AA28</f>
        <v>-8</v>
      </c>
      <c r="AG28" s="124"/>
      <c r="AH28" s="124"/>
      <c r="AI28" s="215">
        <v>-8</v>
      </c>
    </row>
    <row r="29" spans="1:36" x14ac:dyDescent="0.25">
      <c r="A29" s="118" t="s">
        <v>108</v>
      </c>
      <c r="B29" s="118"/>
      <c r="C29" s="118"/>
      <c r="D29" s="118"/>
      <c r="E29" s="118"/>
      <c r="F29" s="118"/>
      <c r="G29" s="118"/>
      <c r="H29" s="183"/>
      <c r="I29" s="124"/>
      <c r="J29" s="124"/>
      <c r="K29" s="124">
        <v>2621</v>
      </c>
      <c r="L29" s="183"/>
      <c r="M29" s="124"/>
      <c r="N29" s="124"/>
      <c r="O29" s="124">
        <f>+S29-K29</f>
        <v>2516</v>
      </c>
      <c r="P29" s="183"/>
      <c r="Q29" s="124"/>
      <c r="R29" s="124"/>
      <c r="S29" s="215">
        <v>5137</v>
      </c>
      <c r="T29" s="126"/>
      <c r="U29" s="124"/>
      <c r="V29" s="124"/>
      <c r="W29" s="124">
        <f>+AA29-S29</f>
        <v>2346</v>
      </c>
      <c r="X29" s="144"/>
      <c r="Y29" s="124"/>
      <c r="Z29" s="124"/>
      <c r="AA29" s="215">
        <v>7483</v>
      </c>
      <c r="AC29" s="124"/>
      <c r="AD29" s="124"/>
      <c r="AE29" s="124">
        <f>+AI29-AA29</f>
        <v>2291</v>
      </c>
      <c r="AG29" s="124"/>
      <c r="AH29" s="124"/>
      <c r="AI29" s="215">
        <v>9774</v>
      </c>
    </row>
    <row r="30" spans="1:36" x14ac:dyDescent="0.25">
      <c r="A30" s="118" t="s">
        <v>107</v>
      </c>
      <c r="B30" s="118"/>
      <c r="C30" s="118"/>
      <c r="D30" s="118"/>
      <c r="E30" s="118"/>
      <c r="F30" s="118"/>
      <c r="G30" s="118"/>
      <c r="H30" s="183"/>
      <c r="I30" s="124"/>
      <c r="J30" s="124"/>
      <c r="K30" s="124">
        <v>-1297</v>
      </c>
      <c r="L30" s="183"/>
      <c r="M30" s="124"/>
      <c r="N30" s="124"/>
      <c r="O30" s="124">
        <f>+S30-K30</f>
        <v>-1409</v>
      </c>
      <c r="P30" s="183"/>
      <c r="Q30" s="124"/>
      <c r="R30" s="124"/>
      <c r="S30" s="215">
        <v>-2706</v>
      </c>
      <c r="T30" s="126"/>
      <c r="U30" s="124"/>
      <c r="V30" s="124"/>
      <c r="W30" s="124">
        <f>+AA30-S30</f>
        <v>-1313</v>
      </c>
      <c r="X30" s="144"/>
      <c r="Y30" s="124"/>
      <c r="Z30" s="124"/>
      <c r="AA30" s="215">
        <v>-4019</v>
      </c>
      <c r="AC30" s="124"/>
      <c r="AD30" s="124"/>
      <c r="AE30" s="124">
        <f>+AI30-AA30</f>
        <v>-1691</v>
      </c>
      <c r="AG30" s="124"/>
      <c r="AH30" s="124"/>
      <c r="AI30" s="215">
        <v>-5710</v>
      </c>
    </row>
    <row r="31" spans="1:36" ht="15" customHeight="1" x14ac:dyDescent="0.25">
      <c r="A31" s="118" t="s">
        <v>133</v>
      </c>
      <c r="B31" s="118"/>
      <c r="C31" s="118"/>
      <c r="D31" s="118"/>
      <c r="E31" s="118"/>
      <c r="F31" s="118"/>
      <c r="G31" s="118"/>
      <c r="H31" s="183"/>
      <c r="I31" s="124"/>
      <c r="J31" s="124"/>
      <c r="K31" s="133">
        <v>1889</v>
      </c>
      <c r="L31" s="183"/>
      <c r="M31" s="124"/>
      <c r="N31" s="124"/>
      <c r="O31" s="124">
        <f>+S31-K31</f>
        <v>488</v>
      </c>
      <c r="P31" s="183"/>
      <c r="Q31" s="124"/>
      <c r="R31" s="124"/>
      <c r="S31" s="212">
        <v>2377</v>
      </c>
      <c r="T31" s="142"/>
      <c r="U31" s="124"/>
      <c r="V31" s="124"/>
      <c r="W31" s="133">
        <f>+AA31-S31</f>
        <v>389</v>
      </c>
      <c r="X31" s="144"/>
      <c r="Y31" s="124"/>
      <c r="Z31" s="124"/>
      <c r="AA31" s="212">
        <v>2766</v>
      </c>
      <c r="AC31" s="124"/>
      <c r="AD31" s="124"/>
      <c r="AE31" s="124">
        <f>+AI31-AA31</f>
        <v>1080</v>
      </c>
      <c r="AG31" s="124"/>
      <c r="AH31" s="124"/>
      <c r="AI31" s="212">
        <v>3846</v>
      </c>
    </row>
    <row r="32" spans="1:36" ht="15" customHeight="1" x14ac:dyDescent="0.25">
      <c r="A32" s="118"/>
      <c r="B32" s="118"/>
      <c r="C32" s="118"/>
      <c r="D32" s="118"/>
      <c r="E32" s="118"/>
      <c r="F32" s="118"/>
      <c r="G32" s="118"/>
      <c r="H32" s="183"/>
      <c r="I32" s="124"/>
      <c r="J32" s="124"/>
      <c r="K32" s="132"/>
      <c r="L32" s="183"/>
      <c r="M32" s="124"/>
      <c r="N32" s="124"/>
      <c r="O32" s="132"/>
      <c r="P32" s="183"/>
      <c r="Q32" s="124"/>
      <c r="R32" s="124"/>
      <c r="S32" s="213"/>
      <c r="T32" s="142"/>
      <c r="U32" s="124"/>
      <c r="V32" s="124"/>
      <c r="W32" s="132"/>
      <c r="X32" s="144"/>
      <c r="Y32" s="124"/>
      <c r="Z32" s="124"/>
      <c r="AA32" s="213"/>
      <c r="AC32" s="124"/>
      <c r="AD32" s="124"/>
      <c r="AE32" s="132"/>
      <c r="AG32" s="124"/>
      <c r="AH32" s="124"/>
      <c r="AI32" s="213"/>
    </row>
    <row r="33" spans="1:35" ht="6.75" customHeight="1" x14ac:dyDescent="0.25">
      <c r="A33" s="118"/>
      <c r="B33" s="118"/>
      <c r="C33" s="118"/>
      <c r="D33" s="118"/>
      <c r="E33" s="118"/>
      <c r="F33" s="118"/>
      <c r="G33" s="118"/>
      <c r="H33" s="183"/>
      <c r="I33" s="124"/>
      <c r="J33" s="124"/>
      <c r="K33" s="132"/>
      <c r="L33" s="183"/>
      <c r="M33" s="124"/>
      <c r="N33" s="124"/>
      <c r="O33" s="132"/>
      <c r="P33" s="183"/>
      <c r="Q33" s="124"/>
      <c r="R33" s="124"/>
      <c r="S33" s="213"/>
      <c r="T33" s="142"/>
      <c r="U33" s="124"/>
      <c r="V33" s="124"/>
      <c r="W33" s="132"/>
      <c r="X33" s="144"/>
      <c r="Y33" s="124"/>
      <c r="Z33" s="124"/>
      <c r="AA33" s="213"/>
      <c r="AC33" s="124"/>
      <c r="AD33" s="124"/>
      <c r="AE33" s="132"/>
      <c r="AG33" s="124"/>
      <c r="AH33" s="124"/>
      <c r="AI33" s="213"/>
    </row>
    <row r="34" spans="1:35" s="194" customFormat="1" x14ac:dyDescent="0.25">
      <c r="A34" s="127"/>
      <c r="B34" s="127" t="s">
        <v>9</v>
      </c>
      <c r="C34" s="127"/>
      <c r="D34" s="127"/>
      <c r="E34" s="127"/>
      <c r="F34" s="127"/>
      <c r="G34" s="127"/>
      <c r="H34" s="183"/>
      <c r="I34" s="130"/>
      <c r="J34" s="130"/>
      <c r="K34" s="203">
        <f>+K26+K29+K30+K31</f>
        <v>17681</v>
      </c>
      <c r="L34" s="183"/>
      <c r="M34" s="130"/>
      <c r="N34" s="130"/>
      <c r="O34" s="203">
        <f>+O26+O29+O30+O31</f>
        <v>20705</v>
      </c>
      <c r="P34" s="183"/>
      <c r="Q34" s="130"/>
      <c r="R34" s="130"/>
      <c r="S34" s="204">
        <f>+S26+S29+S30+S31</f>
        <v>38386</v>
      </c>
      <c r="T34" s="131"/>
      <c r="U34" s="130"/>
      <c r="V34" s="130"/>
      <c r="W34" s="205">
        <f>+W26+W29+W30+W31</f>
        <v>18112</v>
      </c>
      <c r="X34" s="144"/>
      <c r="Y34" s="130"/>
      <c r="Z34" s="130"/>
      <c r="AA34" s="204">
        <f>+AA26+AA29+AA30+AA31</f>
        <v>56498</v>
      </c>
      <c r="AC34" s="130"/>
      <c r="AD34" s="130"/>
      <c r="AE34" s="205">
        <f>+AE26+AE29+AE30+AE31+AE28</f>
        <v>19234</v>
      </c>
      <c r="AG34" s="130"/>
      <c r="AH34" s="130"/>
      <c r="AI34" s="204">
        <f>+AI26+AI29+AI30+AI31+AI28</f>
        <v>75732</v>
      </c>
    </row>
    <row r="35" spans="1:35" ht="6.75" customHeight="1" x14ac:dyDescent="0.25">
      <c r="A35" s="118"/>
      <c r="B35" s="118"/>
      <c r="C35" s="118"/>
      <c r="D35" s="118"/>
      <c r="E35" s="118"/>
      <c r="F35" s="118"/>
      <c r="G35" s="118"/>
      <c r="H35" s="183"/>
      <c r="I35" s="124"/>
      <c r="J35" s="124"/>
      <c r="K35" s="124"/>
      <c r="L35" s="183"/>
      <c r="M35" s="124"/>
      <c r="N35" s="124"/>
      <c r="O35" s="124"/>
      <c r="P35" s="183"/>
      <c r="Q35" s="124"/>
      <c r="R35" s="124"/>
      <c r="S35" s="215"/>
      <c r="T35" s="126"/>
      <c r="U35" s="124"/>
      <c r="V35" s="124"/>
      <c r="W35" s="124"/>
      <c r="X35" s="144"/>
      <c r="Y35" s="124"/>
      <c r="Z35" s="124"/>
      <c r="AA35" s="215"/>
      <c r="AC35" s="124"/>
      <c r="AD35" s="124"/>
      <c r="AE35" s="124"/>
      <c r="AG35" s="124"/>
      <c r="AH35" s="124"/>
      <c r="AI35" s="215"/>
    </row>
    <row r="36" spans="1:35" x14ac:dyDescent="0.25">
      <c r="A36" s="118" t="s">
        <v>104</v>
      </c>
      <c r="B36" s="118"/>
      <c r="C36" s="118"/>
      <c r="D36" s="118"/>
      <c r="E36" s="118"/>
      <c r="F36" s="118"/>
      <c r="G36" s="118"/>
      <c r="H36" s="183" t="s">
        <v>130</v>
      </c>
      <c r="I36" s="124"/>
      <c r="J36" s="124"/>
      <c r="K36" s="124">
        <f>-5712-73</f>
        <v>-5785</v>
      </c>
      <c r="L36" s="183"/>
      <c r="M36" s="124"/>
      <c r="N36" s="124"/>
      <c r="O36" s="124">
        <f>+S36-K36</f>
        <v>-6284</v>
      </c>
      <c r="P36" s="183"/>
      <c r="Q36" s="124"/>
      <c r="R36" s="124"/>
      <c r="S36" s="215">
        <f>-12569+500</f>
        <v>-12069</v>
      </c>
      <c r="T36" s="142"/>
      <c r="U36" s="124"/>
      <c r="V36" s="124"/>
      <c r="W36" s="124">
        <f>+AA36-S36</f>
        <v>-5632</v>
      </c>
      <c r="X36" s="144"/>
      <c r="Y36" s="124"/>
      <c r="Z36" s="124"/>
      <c r="AA36" s="215">
        <f>-17701</f>
        <v>-17701</v>
      </c>
      <c r="AC36" s="124"/>
      <c r="AD36" s="124"/>
      <c r="AE36" s="124">
        <f>+AI36-AA36</f>
        <v>-1790</v>
      </c>
      <c r="AG36" s="124"/>
      <c r="AH36" s="124"/>
      <c r="AI36" s="215">
        <f>-19751+260</f>
        <v>-19491</v>
      </c>
    </row>
    <row r="37" spans="1:35" ht="6.75" customHeight="1" x14ac:dyDescent="0.25">
      <c r="A37" s="118"/>
      <c r="B37" s="118"/>
      <c r="C37" s="118"/>
      <c r="D37" s="118"/>
      <c r="E37" s="118"/>
      <c r="F37" s="118"/>
      <c r="G37" s="118"/>
      <c r="H37" s="183"/>
      <c r="I37" s="124"/>
      <c r="J37" s="124"/>
      <c r="K37" s="124"/>
      <c r="L37" s="183"/>
      <c r="M37" s="124"/>
      <c r="N37" s="124"/>
      <c r="O37" s="124"/>
      <c r="P37" s="183"/>
      <c r="Q37" s="124"/>
      <c r="R37" s="124"/>
      <c r="S37" s="215"/>
      <c r="T37" s="142"/>
      <c r="U37" s="124"/>
      <c r="V37" s="124"/>
      <c r="W37" s="124"/>
      <c r="X37" s="144"/>
      <c r="Y37" s="124"/>
      <c r="Z37" s="124"/>
      <c r="AA37" s="215"/>
      <c r="AC37" s="124"/>
      <c r="AD37" s="124"/>
      <c r="AE37" s="124"/>
      <c r="AG37" s="124"/>
      <c r="AH37" s="124"/>
      <c r="AI37" s="215"/>
    </row>
    <row r="38" spans="1:35" ht="15.75" thickBot="1" x14ac:dyDescent="0.3">
      <c r="A38" s="127" t="s">
        <v>100</v>
      </c>
      <c r="B38" s="127"/>
      <c r="C38" s="127"/>
      <c r="D38" s="127"/>
      <c r="E38" s="118"/>
      <c r="F38" s="118"/>
      <c r="G38" s="118"/>
      <c r="H38" s="183"/>
      <c r="I38" s="124"/>
      <c r="J38" s="124"/>
      <c r="K38" s="143">
        <f>SUM(K34:K36)</f>
        <v>11896</v>
      </c>
      <c r="L38" s="183"/>
      <c r="M38" s="124"/>
      <c r="N38" s="124"/>
      <c r="O38" s="143">
        <f>SUM(O34:O36)</f>
        <v>14421</v>
      </c>
      <c r="P38" s="183"/>
      <c r="Q38" s="124"/>
      <c r="R38" s="124"/>
      <c r="S38" s="206">
        <f>SUM(S34:S36)</f>
        <v>26317</v>
      </c>
      <c r="T38" s="131"/>
      <c r="U38" s="144"/>
      <c r="V38" s="144"/>
      <c r="W38" s="188">
        <f>SUM(W34:W36)</f>
        <v>12480</v>
      </c>
      <c r="X38" s="144"/>
      <c r="Y38" s="124"/>
      <c r="Z38" s="124"/>
      <c r="AA38" s="206">
        <f>SUM(AA34:AA36)</f>
        <v>38797</v>
      </c>
      <c r="AC38" s="144"/>
      <c r="AD38" s="144"/>
      <c r="AE38" s="188">
        <f>SUM(AE34:AE36)</f>
        <v>17444</v>
      </c>
      <c r="AG38" s="124"/>
      <c r="AH38" s="124"/>
      <c r="AI38" s="206">
        <f>SUM(AI34:AI36)</f>
        <v>56241</v>
      </c>
    </row>
    <row r="39" spans="1:35" ht="6.75" customHeight="1" thickTop="1" x14ac:dyDescent="0.25">
      <c r="A39" s="118"/>
      <c r="B39" s="118"/>
      <c r="C39" s="118"/>
      <c r="D39" s="118"/>
      <c r="E39" s="118"/>
      <c r="F39" s="118"/>
      <c r="G39" s="118"/>
      <c r="H39" s="183"/>
      <c r="I39" s="124"/>
      <c r="J39" s="124"/>
      <c r="K39" s="124"/>
      <c r="L39" s="183"/>
      <c r="M39" s="124"/>
      <c r="N39" s="124"/>
      <c r="O39" s="124"/>
      <c r="P39" s="183"/>
      <c r="Q39" s="124"/>
      <c r="R39" s="124"/>
      <c r="S39" s="215"/>
      <c r="T39" s="142"/>
      <c r="U39" s="124"/>
      <c r="V39" s="124"/>
      <c r="W39" s="124"/>
      <c r="X39" s="132"/>
      <c r="Y39" s="124"/>
      <c r="Z39" s="124"/>
      <c r="AA39" s="215"/>
      <c r="AC39" s="124"/>
      <c r="AD39" s="124"/>
      <c r="AE39" s="124"/>
      <c r="AG39" s="124"/>
      <c r="AH39" s="124"/>
      <c r="AI39" s="215"/>
    </row>
    <row r="40" spans="1:35" x14ac:dyDescent="0.25">
      <c r="A40" s="118" t="s">
        <v>109</v>
      </c>
      <c r="B40" s="118"/>
      <c r="C40" s="118"/>
      <c r="D40" s="118"/>
      <c r="E40" s="118"/>
      <c r="F40" s="118"/>
      <c r="G40" s="118"/>
      <c r="H40" s="183"/>
      <c r="I40" s="124"/>
      <c r="J40" s="124"/>
      <c r="K40" s="124"/>
      <c r="L40" s="183"/>
      <c r="M40" s="124"/>
      <c r="N40" s="124"/>
      <c r="O40" s="124"/>
      <c r="P40" s="183"/>
      <c r="Q40" s="124"/>
      <c r="R40" s="124"/>
      <c r="S40" s="215"/>
      <c r="T40" s="142"/>
      <c r="U40" s="124"/>
      <c r="V40" s="124"/>
      <c r="W40" s="124"/>
      <c r="X40" s="132"/>
      <c r="Y40" s="124"/>
      <c r="Z40" s="124"/>
      <c r="AA40" s="215"/>
      <c r="AC40" s="124"/>
      <c r="AD40" s="124"/>
      <c r="AE40" s="124"/>
      <c r="AG40" s="124"/>
      <c r="AH40" s="124"/>
      <c r="AI40" s="215"/>
    </row>
    <row r="41" spans="1:35" x14ac:dyDescent="0.25">
      <c r="A41" s="118"/>
      <c r="B41" s="118" t="s">
        <v>111</v>
      </c>
      <c r="C41" s="118"/>
      <c r="D41" s="118"/>
      <c r="E41" s="118"/>
      <c r="F41" s="118"/>
      <c r="G41" s="118"/>
      <c r="H41" s="183"/>
      <c r="I41" s="124"/>
      <c r="J41" s="124"/>
      <c r="K41" s="124">
        <f>+K38-K42</f>
        <v>11589</v>
      </c>
      <c r="L41" s="183"/>
      <c r="M41" s="124"/>
      <c r="N41" s="124"/>
      <c r="O41" s="124">
        <f>+S41-K41</f>
        <v>12894</v>
      </c>
      <c r="P41" s="183"/>
      <c r="Q41" s="124"/>
      <c r="R41" s="124"/>
      <c r="S41" s="215">
        <f>+S38-S42</f>
        <v>24483</v>
      </c>
      <c r="T41" s="142"/>
      <c r="U41" s="124"/>
      <c r="V41" s="124"/>
      <c r="W41" s="207">
        <f>+AA41-S41</f>
        <v>11901</v>
      </c>
      <c r="X41" s="132"/>
      <c r="Y41" s="124"/>
      <c r="Z41" s="124"/>
      <c r="AA41" s="215">
        <f>+AA38-AA42</f>
        <v>36384</v>
      </c>
      <c r="AC41" s="124"/>
      <c r="AD41" s="124"/>
      <c r="AE41" s="207">
        <f>+AI41-AA41</f>
        <v>17664</v>
      </c>
      <c r="AG41" s="124"/>
      <c r="AH41" s="124"/>
      <c r="AI41" s="215">
        <f>54588-540</f>
        <v>54048</v>
      </c>
    </row>
    <row r="42" spans="1:35" x14ac:dyDescent="0.25">
      <c r="A42" s="118"/>
      <c r="B42" s="118" t="s">
        <v>110</v>
      </c>
      <c r="C42" s="118"/>
      <c r="D42" s="118"/>
      <c r="E42" s="118"/>
      <c r="F42" s="118"/>
      <c r="G42" s="118"/>
      <c r="H42" s="183"/>
      <c r="I42" s="124"/>
      <c r="J42" s="124"/>
      <c r="K42" s="124">
        <v>307</v>
      </c>
      <c r="L42" s="183"/>
      <c r="M42" s="124"/>
      <c r="N42" s="124"/>
      <c r="O42" s="124">
        <f>+S42-K42</f>
        <v>1527</v>
      </c>
      <c r="P42" s="183"/>
      <c r="Q42" s="124"/>
      <c r="R42" s="124"/>
      <c r="S42" s="215">
        <v>1834</v>
      </c>
      <c r="T42" s="142"/>
      <c r="U42" s="124"/>
      <c r="V42" s="124"/>
      <c r="W42" s="124">
        <f>+AA42-S42</f>
        <v>579</v>
      </c>
      <c r="X42" s="132"/>
      <c r="Y42" s="124"/>
      <c r="Z42" s="124"/>
      <c r="AA42" s="215">
        <v>2413</v>
      </c>
      <c r="AC42" s="124"/>
      <c r="AD42" s="124"/>
      <c r="AE42" s="124">
        <f>+AI42-AA42</f>
        <v>-220</v>
      </c>
      <c r="AG42" s="124"/>
      <c r="AH42" s="124"/>
      <c r="AI42" s="215">
        <f>+AI38-AI41</f>
        <v>2193</v>
      </c>
    </row>
    <row r="43" spans="1:35" x14ac:dyDescent="0.25">
      <c r="A43" s="127"/>
      <c r="B43" s="127"/>
      <c r="C43" s="127"/>
      <c r="D43" s="130"/>
      <c r="E43" s="127"/>
      <c r="F43" s="127"/>
      <c r="G43" s="127"/>
      <c r="H43" s="183"/>
      <c r="I43" s="144"/>
      <c r="J43" s="144"/>
      <c r="K43" s="145"/>
      <c r="L43" s="183"/>
      <c r="M43" s="144"/>
      <c r="N43" s="144"/>
      <c r="O43" s="145"/>
      <c r="P43" s="183"/>
      <c r="Q43" s="144"/>
      <c r="R43" s="144"/>
      <c r="S43" s="208"/>
      <c r="T43" s="127"/>
      <c r="U43" s="144"/>
      <c r="V43" s="144"/>
      <c r="W43" s="145"/>
      <c r="X43" s="152"/>
      <c r="Y43" s="144"/>
      <c r="Z43" s="144"/>
      <c r="AA43" s="208"/>
      <c r="AC43" s="144"/>
      <c r="AD43" s="144"/>
      <c r="AE43" s="145"/>
      <c r="AG43" s="144"/>
      <c r="AH43" s="144"/>
      <c r="AI43" s="208"/>
    </row>
    <row r="44" spans="1:35" s="198" customFormat="1" ht="43.5" customHeight="1" x14ac:dyDescent="0.25">
      <c r="A44" s="263" t="s">
        <v>112</v>
      </c>
      <c r="B44" s="263"/>
      <c r="C44" s="263"/>
      <c r="D44" s="263"/>
      <c r="E44" s="263"/>
      <c r="F44" s="263"/>
      <c r="G44" s="263"/>
      <c r="H44" s="185"/>
      <c r="I44" s="147"/>
      <c r="J44" s="147"/>
      <c r="K44" s="148"/>
      <c r="L44" s="185"/>
      <c r="M44" s="147"/>
      <c r="N44" s="147"/>
      <c r="O44" s="148"/>
      <c r="P44" s="185"/>
      <c r="Q44" s="147"/>
      <c r="R44" s="147"/>
      <c r="S44" s="209"/>
      <c r="T44" s="150"/>
      <c r="U44" s="148"/>
      <c r="V44" s="148"/>
      <c r="W44" s="148"/>
      <c r="X44" s="158"/>
      <c r="Y44" s="147"/>
      <c r="Z44" s="147"/>
      <c r="AA44" s="209"/>
      <c r="AC44" s="148"/>
      <c r="AD44" s="148"/>
      <c r="AE44" s="148"/>
      <c r="AG44" s="147"/>
      <c r="AH44" s="147"/>
      <c r="AI44" s="209"/>
    </row>
    <row r="45" spans="1:35" ht="6.75" customHeight="1" x14ac:dyDescent="0.25">
      <c r="A45" s="118"/>
      <c r="B45" s="118"/>
      <c r="C45" s="118"/>
      <c r="D45" s="124"/>
      <c r="E45" s="118"/>
      <c r="F45" s="118"/>
      <c r="G45" s="118"/>
      <c r="H45" s="183"/>
      <c r="I45" s="132"/>
      <c r="J45" s="132"/>
      <c r="K45" s="151"/>
      <c r="L45" s="183"/>
      <c r="M45" s="132"/>
      <c r="N45" s="132"/>
      <c r="O45" s="151"/>
      <c r="P45" s="183"/>
      <c r="Q45" s="132"/>
      <c r="R45" s="132"/>
      <c r="S45" s="220"/>
      <c r="T45" s="118"/>
      <c r="U45" s="132"/>
      <c r="V45" s="132"/>
      <c r="W45" s="151"/>
      <c r="X45" s="160"/>
      <c r="Y45" s="132"/>
      <c r="Z45" s="132"/>
      <c r="AA45" s="220"/>
      <c r="AC45" s="132"/>
      <c r="AD45" s="132"/>
      <c r="AE45" s="151"/>
      <c r="AG45" s="132"/>
      <c r="AH45" s="132"/>
      <c r="AI45" s="220"/>
    </row>
    <row r="46" spans="1:35" ht="15.75" thickBot="1" x14ac:dyDescent="0.3">
      <c r="A46" s="118"/>
      <c r="B46" s="127" t="str">
        <f>"- Unverwässert"</f>
        <v>- Unverwässert</v>
      </c>
      <c r="C46" s="127"/>
      <c r="D46" s="127"/>
      <c r="E46" s="127"/>
      <c r="F46" s="127"/>
      <c r="G46" s="127"/>
      <c r="H46" s="183" t="s">
        <v>128</v>
      </c>
      <c r="I46" s="144"/>
      <c r="J46" s="144"/>
      <c r="K46" s="178">
        <f>+K41/81309610*1000</f>
        <v>0.14252927790454289</v>
      </c>
      <c r="L46" s="183"/>
      <c r="M46" s="144"/>
      <c r="N46" s="144"/>
      <c r="O46" s="178">
        <f>+O41/81309610*1000</f>
        <v>0.15857904127199723</v>
      </c>
      <c r="P46" s="183"/>
      <c r="Q46" s="144"/>
      <c r="R46" s="144"/>
      <c r="S46" s="221">
        <f>+S41/81309610*1000</f>
        <v>0.30110831917654013</v>
      </c>
      <c r="T46" s="105"/>
      <c r="U46" s="144"/>
      <c r="V46" s="144"/>
      <c r="W46" s="189">
        <f>+W41/81309610*1000</f>
        <v>0.14636646270963544</v>
      </c>
      <c r="X46" s="152"/>
      <c r="Y46" s="144"/>
      <c r="Z46" s="144"/>
      <c r="AA46" s="221">
        <f>+AA41/81309610*1000</f>
        <v>0.44747478188617557</v>
      </c>
      <c r="AC46" s="144"/>
      <c r="AD46" s="144"/>
      <c r="AE46" s="189">
        <f>+AE41/32523444*1000</f>
        <v>0.54311591355454236</v>
      </c>
      <c r="AG46" s="144"/>
      <c r="AH46" s="144"/>
      <c r="AI46" s="221">
        <f>+AI41/81309610*1000</f>
        <v>0.66471847546679907</v>
      </c>
    </row>
    <row r="47" spans="1:35" ht="15.75" thickTop="1" x14ac:dyDescent="0.25">
      <c r="A47" s="118"/>
      <c r="B47" s="127"/>
      <c r="C47" s="127"/>
      <c r="D47" s="127"/>
      <c r="E47" s="127"/>
      <c r="F47" s="127"/>
      <c r="G47" s="127"/>
      <c r="H47" s="186"/>
      <c r="I47" s="186"/>
      <c r="J47" s="186"/>
      <c r="K47" s="186"/>
      <c r="L47" s="186"/>
      <c r="M47" s="186"/>
      <c r="N47" s="186"/>
      <c r="O47" s="186"/>
      <c r="P47" s="186"/>
      <c r="Q47" s="127"/>
      <c r="R47" s="127"/>
      <c r="S47" s="152"/>
      <c r="T47" s="127"/>
      <c r="U47" s="127"/>
      <c r="V47" s="127"/>
      <c r="W47" s="152"/>
      <c r="X47" s="152"/>
      <c r="Y47" s="170"/>
    </row>
    <row r="48" spans="1:35" ht="15.75" customHeight="1" x14ac:dyDescent="0.25">
      <c r="A48" s="135" t="s">
        <v>142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24"/>
      <c r="R48" s="124"/>
      <c r="S48" s="190">
        <f>+S16/S10</f>
        <v>-0.2331548766110367</v>
      </c>
      <c r="T48" s="118"/>
      <c r="U48" s="124"/>
      <c r="V48" s="124"/>
      <c r="W48" s="190">
        <f>+W16/W10</f>
        <v>-0.24371032851725496</v>
      </c>
      <c r="X48" s="132"/>
      <c r="Y48" s="163"/>
    </row>
    <row r="49" spans="1:24" x14ac:dyDescent="0.25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24"/>
      <c r="R49" s="124"/>
      <c r="S49" s="153">
        <f>+S36/S34</f>
        <v>-0.31441150419423747</v>
      </c>
      <c r="T49" s="118"/>
      <c r="U49" s="124"/>
      <c r="V49" s="124"/>
      <c r="W49" s="124"/>
      <c r="X49" s="132"/>
    </row>
    <row r="50" spans="1:24" x14ac:dyDescent="0.25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24"/>
      <c r="R50" s="124"/>
      <c r="S50" s="153"/>
      <c r="T50" s="118"/>
      <c r="U50" s="124"/>
      <c r="V50" s="124"/>
      <c r="W50" s="222"/>
      <c r="X50" s="132"/>
    </row>
    <row r="51" spans="1:24" x14ac:dyDescent="0.25">
      <c r="S51" s="191"/>
    </row>
    <row r="53" spans="1:24" x14ac:dyDescent="0.25">
      <c r="S53" s="223"/>
    </row>
    <row r="54" spans="1:24" x14ac:dyDescent="0.25">
      <c r="A54" s="106" t="s">
        <v>7</v>
      </c>
      <c r="S54" s="224"/>
      <c r="T54" s="224"/>
      <c r="U54" s="224"/>
      <c r="V54" s="224"/>
      <c r="W54" s="224"/>
    </row>
  </sheetData>
  <mergeCells count="24">
    <mergeCell ref="Y7:AA7"/>
    <mergeCell ref="AC7:AE7"/>
    <mergeCell ref="AG7:AI7"/>
    <mergeCell ref="A44:G44"/>
    <mergeCell ref="I7:K7"/>
    <mergeCell ref="M7:O7"/>
    <mergeCell ref="Q7:S7"/>
    <mergeCell ref="U7:W7"/>
    <mergeCell ref="AC5:AE5"/>
    <mergeCell ref="AG5:AI5"/>
    <mergeCell ref="I6:K6"/>
    <mergeCell ref="M6:O6"/>
    <mergeCell ref="Q6:S6"/>
    <mergeCell ref="U6:W6"/>
    <mergeCell ref="Y6:AA6"/>
    <mergeCell ref="AC6:AE6"/>
    <mergeCell ref="AG6:AI6"/>
    <mergeCell ref="A2:Y2"/>
    <mergeCell ref="A3:Y3"/>
    <mergeCell ref="I5:K5"/>
    <mergeCell ref="M5:O5"/>
    <mergeCell ref="Q5:S5"/>
    <mergeCell ref="U5:W5"/>
    <mergeCell ref="Y5:AA5"/>
  </mergeCells>
  <phoneticPr fontId="0" type="noConversion"/>
  <pageMargins left="0.75" right="0.75" top="1" bottom="1" header="0.4921259845" footer="0.4921259845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Z58"/>
  <sheetViews>
    <sheetView topLeftCell="A2" zoomScale="75" zoomScaleNormal="75" workbookViewId="0">
      <selection activeCell="Y41" sqref="Y41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3.85546875" style="48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5.710937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21" width="3.85546875" style="48" customWidth="1"/>
    <col min="22" max="22" width="10.140625" style="55" hidden="1" customWidth="1"/>
    <col min="23" max="23" width="1.7109375" style="48" hidden="1" customWidth="1"/>
    <col min="24" max="24" width="12.140625" style="48" hidden="1" customWidth="1"/>
    <col min="25" max="16384" width="11.42578125" style="48"/>
  </cols>
  <sheetData>
    <row r="1" spans="1:26" ht="15" hidden="1" customHeight="1" x14ac:dyDescent="0.25"/>
    <row r="2" spans="1:26" x14ac:dyDescent="0.25">
      <c r="A2" s="267" t="s">
        <v>87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</row>
    <row r="3" spans="1:26" x14ac:dyDescent="0.25">
      <c r="A3" s="267" t="s">
        <v>95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</row>
    <row r="4" spans="1:26" x14ac:dyDescent="0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V4" s="48"/>
    </row>
    <row r="5" spans="1:26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>
        <v>1.95583</v>
      </c>
      <c r="V5" s="62"/>
    </row>
    <row r="6" spans="1:26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  <c r="V6" s="62"/>
    </row>
    <row r="7" spans="1:26" ht="20.25" customHeight="1" x14ac:dyDescent="0.25">
      <c r="A7" s="57"/>
      <c r="B7" s="58"/>
      <c r="C7" s="58"/>
      <c r="D7" s="59"/>
      <c r="E7" s="58"/>
      <c r="F7" s="58"/>
      <c r="G7" s="58"/>
      <c r="H7" s="268" t="s">
        <v>93</v>
      </c>
      <c r="I7" s="268"/>
      <c r="J7" s="268"/>
      <c r="L7" s="62"/>
      <c r="N7" s="268" t="s">
        <v>97</v>
      </c>
      <c r="O7" s="268"/>
      <c r="P7" s="268"/>
      <c r="R7" s="268" t="s">
        <v>47</v>
      </c>
      <c r="S7" s="268"/>
      <c r="T7" s="268"/>
      <c r="V7" s="62"/>
    </row>
    <row r="8" spans="1:26" ht="15.75" x14ac:dyDescent="0.25">
      <c r="H8" s="271"/>
      <c r="I8" s="271"/>
      <c r="J8" s="271"/>
      <c r="L8" s="63"/>
      <c r="N8" s="271"/>
      <c r="O8" s="271"/>
      <c r="P8" s="271"/>
      <c r="R8" s="271"/>
      <c r="S8" s="271"/>
      <c r="T8" s="271"/>
      <c r="V8" s="63"/>
      <c r="X8" s="48" t="s">
        <v>81</v>
      </c>
    </row>
    <row r="9" spans="1:26" ht="15.75" x14ac:dyDescent="0.25">
      <c r="H9" s="270"/>
      <c r="I9" s="270"/>
      <c r="J9" s="270"/>
      <c r="L9" s="65" t="s">
        <v>25</v>
      </c>
      <c r="N9" s="270"/>
      <c r="O9" s="270"/>
      <c r="P9" s="270"/>
      <c r="R9" s="270"/>
      <c r="S9" s="270"/>
      <c r="T9" s="270"/>
      <c r="V9" s="65" t="s">
        <v>25</v>
      </c>
    </row>
    <row r="10" spans="1:26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  <c r="V10" s="50"/>
    </row>
    <row r="11" spans="1:26" ht="10.5" customHeight="1" x14ac:dyDescent="0.25">
      <c r="H11" s="49"/>
      <c r="J11" s="49"/>
      <c r="L11" s="51"/>
      <c r="N11" s="49"/>
      <c r="O11" s="54"/>
      <c r="P11" s="49"/>
      <c r="R11" s="49"/>
      <c r="T11" s="49"/>
      <c r="V11" s="51"/>
    </row>
    <row r="12" spans="1:26" ht="15" hidden="1" customHeight="1" x14ac:dyDescent="0.25">
      <c r="H12" s="49"/>
      <c r="J12" s="49"/>
      <c r="L12" s="51"/>
      <c r="N12" s="49"/>
      <c r="O12" s="54"/>
      <c r="P12" s="49"/>
      <c r="R12" s="49"/>
      <c r="T12" s="49"/>
      <c r="V12" s="51"/>
    </row>
    <row r="13" spans="1:26" x14ac:dyDescent="0.25">
      <c r="A13" s="48" t="s">
        <v>2</v>
      </c>
      <c r="J13" s="54">
        <v>46227</v>
      </c>
      <c r="L13" s="55">
        <v>1</v>
      </c>
      <c r="N13" s="54"/>
      <c r="O13" s="54"/>
      <c r="P13" s="54">
        <f>+T13-J13</f>
        <v>45270</v>
      </c>
      <c r="T13" s="54">
        <v>91497</v>
      </c>
      <c r="V13" s="55">
        <v>1</v>
      </c>
      <c r="X13" s="52">
        <f>+(T13/J13)-1</f>
        <v>0.97929781296644824</v>
      </c>
      <c r="Z13" s="54"/>
    </row>
    <row r="14" spans="1:26" x14ac:dyDescent="0.25">
      <c r="A14" s="48" t="s">
        <v>3</v>
      </c>
      <c r="H14" s="53"/>
      <c r="J14" s="54">
        <v>-29961</v>
      </c>
      <c r="L14" s="67">
        <f>-J14/J$13</f>
        <v>0.6481277175676553</v>
      </c>
      <c r="N14" s="53"/>
      <c r="O14" s="54"/>
      <c r="P14" s="54">
        <f>+T14-J14</f>
        <v>-28536</v>
      </c>
      <c r="R14" s="53"/>
      <c r="T14" s="54">
        <v>-58497</v>
      </c>
      <c r="V14" s="67">
        <f>-T14/T$13</f>
        <v>0.63933243712908616</v>
      </c>
      <c r="X14" s="52">
        <f>+(T14/J14)-1</f>
        <v>0.95243816962050665</v>
      </c>
      <c r="Z14" s="54"/>
    </row>
    <row r="15" spans="1:26" ht="6" customHeight="1" x14ac:dyDescent="0.25">
      <c r="N15" s="54"/>
      <c r="O15" s="54"/>
      <c r="P15" s="54"/>
      <c r="Z15" s="54"/>
    </row>
    <row r="16" spans="1:26" x14ac:dyDescent="0.25">
      <c r="A16" s="48" t="s">
        <v>4</v>
      </c>
      <c r="B16" s="48" t="s">
        <v>5</v>
      </c>
      <c r="J16" s="54">
        <f>+J13+J14</f>
        <v>16266</v>
      </c>
      <c r="L16" s="67">
        <f>J16/J$13</f>
        <v>0.35187228243234475</v>
      </c>
      <c r="N16" s="54"/>
      <c r="O16" s="54"/>
      <c r="P16" s="54">
        <f>+P13+P14</f>
        <v>16734</v>
      </c>
      <c r="T16" s="54">
        <f>+T13+T14</f>
        <v>33000</v>
      </c>
      <c r="V16" s="67">
        <f>T16/T$13</f>
        <v>0.36066756287091378</v>
      </c>
      <c r="X16" s="52">
        <f>+(T16/J16)-1</f>
        <v>1.0287716709701216</v>
      </c>
      <c r="Z16" s="54"/>
    </row>
    <row r="17" spans="1:26" ht="7.5" customHeight="1" x14ac:dyDescent="0.25">
      <c r="N17" s="54"/>
      <c r="O17" s="54"/>
      <c r="P17" s="54"/>
      <c r="Z17" s="54"/>
    </row>
    <row r="18" spans="1:26" x14ac:dyDescent="0.25">
      <c r="A18" s="48" t="s">
        <v>6</v>
      </c>
      <c r="J18" s="54">
        <v>-7966</v>
      </c>
      <c r="K18" s="68"/>
      <c r="L18" s="67">
        <f>-J18/J$13</f>
        <v>0.17232353386548988</v>
      </c>
      <c r="N18" s="54"/>
      <c r="O18" s="54"/>
      <c r="P18" s="54">
        <f>+T18-J18</f>
        <v>-7093</v>
      </c>
      <c r="T18" s="54">
        <v>-15059</v>
      </c>
      <c r="U18" s="68"/>
      <c r="V18" s="67">
        <f>-T18/T$13</f>
        <v>0.16458463119009367</v>
      </c>
      <c r="X18" s="52">
        <f>+(T18/J18)-1</f>
        <v>0.89040923926688431</v>
      </c>
      <c r="Z18" s="54"/>
    </row>
    <row r="19" spans="1:26" x14ac:dyDescent="0.25">
      <c r="A19" s="48" t="s">
        <v>26</v>
      </c>
      <c r="J19" s="54">
        <f>-1325</f>
        <v>-1325</v>
      </c>
      <c r="K19" s="68"/>
      <c r="L19" s="67">
        <f>-J19/J$13</f>
        <v>2.8662902632660567E-2</v>
      </c>
      <c r="N19" s="54"/>
      <c r="O19" s="54"/>
      <c r="P19" s="54">
        <f>+T19-J19</f>
        <v>-1868</v>
      </c>
      <c r="T19" s="54">
        <f>-3312+118+1</f>
        <v>-3193</v>
      </c>
      <c r="U19" s="68"/>
      <c r="V19" s="67">
        <f>-T19/T$13</f>
        <v>3.4897319037782662E-2</v>
      </c>
      <c r="X19" s="52">
        <f>+(T19/J19)-1</f>
        <v>1.4098113207547169</v>
      </c>
      <c r="Z19" s="54"/>
    </row>
    <row r="20" spans="1:26" x14ac:dyDescent="0.25">
      <c r="A20" s="48" t="s">
        <v>15</v>
      </c>
      <c r="H20" s="54">
        <f>-4981</f>
        <v>-4981</v>
      </c>
      <c r="K20" s="68"/>
      <c r="N20" s="54">
        <f>+R20-H20</f>
        <v>-4434</v>
      </c>
      <c r="O20" s="54"/>
      <c r="P20" s="54"/>
      <c r="R20" s="54">
        <f>-9177-238</f>
        <v>-9415</v>
      </c>
      <c r="U20" s="68"/>
      <c r="Z20" s="54"/>
    </row>
    <row r="21" spans="1:26" x14ac:dyDescent="0.25">
      <c r="B21" s="48" t="s">
        <v>86</v>
      </c>
      <c r="H21" s="54">
        <v>168</v>
      </c>
      <c r="I21" s="53"/>
      <c r="J21" s="54">
        <f>+H20+H21</f>
        <v>-4813</v>
      </c>
      <c r="K21" s="68"/>
      <c r="L21" s="67">
        <f>-J21/J$13</f>
        <v>0.10411664178943042</v>
      </c>
      <c r="N21" s="54">
        <f>+R21-H21</f>
        <v>70</v>
      </c>
      <c r="O21" s="53"/>
      <c r="P21" s="54">
        <f>+N20+N21</f>
        <v>-4364</v>
      </c>
      <c r="R21" s="54">
        <v>238</v>
      </c>
      <c r="S21" s="53"/>
      <c r="T21" s="54">
        <f>+R20+R21</f>
        <v>-9177</v>
      </c>
      <c r="U21" s="68"/>
      <c r="V21" s="67">
        <f>-T21/T$13</f>
        <v>0.10029837043837503</v>
      </c>
      <c r="X21" s="52">
        <f>+(T21/J21)-1</f>
        <v>0.90671099106586328</v>
      </c>
      <c r="Z21" s="54"/>
    </row>
    <row r="22" spans="1:26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  <c r="U22" s="68"/>
      <c r="V22" s="67"/>
      <c r="Z22" s="54"/>
    </row>
    <row r="23" spans="1:26" x14ac:dyDescent="0.25">
      <c r="A23" s="48" t="s">
        <v>92</v>
      </c>
      <c r="H23" s="53"/>
      <c r="I23" s="53"/>
      <c r="J23" s="54">
        <v>-58</v>
      </c>
      <c r="K23" s="68"/>
      <c r="L23" s="67">
        <f>-J23/J$13</f>
        <v>1.2546780020334437E-3</v>
      </c>
      <c r="N23" s="53"/>
      <c r="O23" s="53"/>
      <c r="P23" s="54">
        <f>+T23-J23</f>
        <v>-60</v>
      </c>
      <c r="R23" s="53"/>
      <c r="S23" s="53"/>
      <c r="T23" s="54">
        <v>-118</v>
      </c>
      <c r="U23" s="68"/>
      <c r="V23" s="67">
        <f>-T23/T$13</f>
        <v>1.2896597702656918E-3</v>
      </c>
      <c r="X23" s="52">
        <f>+(T23/J23)-1</f>
        <v>1.0344827586206895</v>
      </c>
      <c r="Z23" s="54"/>
    </row>
    <row r="24" spans="1:26" x14ac:dyDescent="0.25">
      <c r="A24" s="48" t="s">
        <v>83</v>
      </c>
      <c r="H24" s="53"/>
      <c r="I24" s="53"/>
      <c r="J24" s="54">
        <f>113</f>
        <v>113</v>
      </c>
      <c r="K24" s="68"/>
      <c r="L24" s="67">
        <f>-J24/J$13</f>
        <v>-2.4444588660306747E-3</v>
      </c>
      <c r="N24" s="53"/>
      <c r="O24" s="53"/>
      <c r="P24" s="54">
        <f>+T24-J24</f>
        <v>174</v>
      </c>
      <c r="R24" s="53"/>
      <c r="S24" s="53"/>
      <c r="T24" s="54">
        <f>286+1</f>
        <v>287</v>
      </c>
      <c r="U24" s="68"/>
      <c r="V24" s="67">
        <f>-T24/T$13</f>
        <v>-3.1367148649682503E-3</v>
      </c>
      <c r="X24" s="52">
        <f>+(T24/J24)-1</f>
        <v>1.5398230088495577</v>
      </c>
      <c r="Z24" s="54"/>
    </row>
    <row r="25" spans="1:26" x14ac:dyDescent="0.25">
      <c r="A25" s="48" t="s">
        <v>82</v>
      </c>
      <c r="H25" s="53"/>
      <c r="J25" s="86">
        <v>-962</v>
      </c>
      <c r="K25" s="68"/>
      <c r="L25" s="67">
        <f>-J25/J$13</f>
        <v>2.0810348930278843E-2</v>
      </c>
      <c r="N25" s="53"/>
      <c r="O25" s="54"/>
      <c r="P25" s="54">
        <f>+T25-J25</f>
        <v>679</v>
      </c>
      <c r="R25" s="53"/>
      <c r="T25" s="86">
        <v>-283</v>
      </c>
      <c r="U25" s="68"/>
      <c r="V25" s="67">
        <f>-T25/T$13</f>
        <v>3.0929975846202607E-3</v>
      </c>
      <c r="X25" s="52">
        <f>+(T25/J25)-1</f>
        <v>-0.70582120582120589</v>
      </c>
      <c r="Z25" s="53"/>
    </row>
    <row r="26" spans="1:26" ht="6.75" customHeight="1" x14ac:dyDescent="0.25">
      <c r="A26" s="48" t="s">
        <v>7</v>
      </c>
      <c r="H26" s="53"/>
      <c r="L26" s="67"/>
      <c r="N26" s="53"/>
      <c r="O26" s="54"/>
      <c r="P26" s="54"/>
      <c r="R26" s="53"/>
      <c r="V26" s="67"/>
      <c r="Z26" s="53"/>
    </row>
    <row r="27" spans="1:26" x14ac:dyDescent="0.25">
      <c r="A27" s="48" t="s">
        <v>7</v>
      </c>
      <c r="B27" s="48" t="s">
        <v>34</v>
      </c>
      <c r="I27" s="68"/>
      <c r="J27" s="54">
        <f>+J16+J18+J19+J21+J25+J23+J24</f>
        <v>1255</v>
      </c>
      <c r="L27" s="67">
        <f>-J27/J$13</f>
        <v>-2.7148636078482273E-2</v>
      </c>
      <c r="N27" s="54"/>
      <c r="O27" s="68"/>
      <c r="P27" s="54">
        <f>+P16+P18+P19+P21+P25+P23+P24</f>
        <v>4202</v>
      </c>
      <c r="S27" s="68"/>
      <c r="T27" s="54">
        <f>+T16+T18+T19+T21+T25+T23+T24</f>
        <v>5457</v>
      </c>
      <c r="V27" s="67">
        <f>-T27/T$13</f>
        <v>-5.9641299714744744E-2</v>
      </c>
      <c r="X27" s="52">
        <f>+(T27/J27)-1</f>
        <v>3.3482071713147414</v>
      </c>
      <c r="Z27" s="53"/>
    </row>
    <row r="28" spans="1:26" ht="9.75" customHeight="1" x14ac:dyDescent="0.25">
      <c r="I28" s="68"/>
      <c r="L28" s="67"/>
      <c r="N28" s="54"/>
      <c r="O28" s="68"/>
      <c r="P28" s="54"/>
      <c r="S28" s="68"/>
      <c r="V28" s="67"/>
      <c r="Z28" s="53"/>
    </row>
    <row r="29" spans="1:26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  <c r="V29" s="67"/>
      <c r="Z29" s="53"/>
    </row>
    <row r="30" spans="1:26" ht="15" hidden="1" customHeight="1" x14ac:dyDescent="0.25">
      <c r="C30" s="48" t="s">
        <v>7</v>
      </c>
      <c r="I30" s="53"/>
      <c r="N30" s="54"/>
      <c r="O30" s="53"/>
      <c r="P30" s="54"/>
      <c r="S30" s="53"/>
      <c r="Z30" s="53"/>
    </row>
    <row r="31" spans="1:26" ht="15" hidden="1" customHeight="1" x14ac:dyDescent="0.25">
      <c r="B31" s="48" t="s">
        <v>40</v>
      </c>
      <c r="J31" s="54">
        <f>+J27+J29</f>
        <v>1255</v>
      </c>
      <c r="L31" s="67">
        <f>J31/J$13</f>
        <v>2.7148636078482273E-2</v>
      </c>
      <c r="N31" s="54"/>
      <c r="O31" s="54"/>
      <c r="P31" s="54">
        <f>+P27+P29</f>
        <v>4202</v>
      </c>
      <c r="T31" s="54">
        <f>+T27+T29</f>
        <v>5457</v>
      </c>
      <c r="V31" s="67">
        <f>T31/T$13</f>
        <v>5.9641299714744744E-2</v>
      </c>
      <c r="Z31" s="53"/>
    </row>
    <row r="32" spans="1:26" ht="15" hidden="1" customHeight="1" x14ac:dyDescent="0.25">
      <c r="N32" s="54"/>
      <c r="O32" s="54"/>
      <c r="P32" s="54"/>
      <c r="Z32" s="53"/>
    </row>
    <row r="33" spans="1:26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  <c r="V33" s="67">
        <f>T33/T$13</f>
        <v>0</v>
      </c>
      <c r="X33" s="52" t="e">
        <f>+(T33/J33)-1</f>
        <v>#DIV/0!</v>
      </c>
      <c r="Z33" s="53"/>
    </row>
    <row r="34" spans="1:26" x14ac:dyDescent="0.25">
      <c r="A34" s="48" t="s">
        <v>90</v>
      </c>
      <c r="J34" s="54">
        <f>-816</f>
        <v>-816</v>
      </c>
      <c r="L34" s="67">
        <f>-J34/J$13</f>
        <v>1.7652021545849828E-2</v>
      </c>
      <c r="N34" s="54"/>
      <c r="O34" s="54"/>
      <c r="P34" s="54">
        <f>+T34-J34</f>
        <v>-816</v>
      </c>
      <c r="T34" s="54">
        <f>-1632</f>
        <v>-1632</v>
      </c>
      <c r="V34" s="67">
        <f>-T34/T$13</f>
        <v>1.7836650381979739E-2</v>
      </c>
      <c r="X34" s="52">
        <f>+(T34/J34)-1</f>
        <v>1</v>
      </c>
      <c r="Z34" s="53"/>
    </row>
    <row r="35" spans="1:26" x14ac:dyDescent="0.25">
      <c r="A35" s="48" t="s">
        <v>91</v>
      </c>
      <c r="J35" s="86">
        <v>0</v>
      </c>
      <c r="L35" s="67">
        <f>-J35/J$13</f>
        <v>0</v>
      </c>
      <c r="N35" s="54"/>
      <c r="O35" s="54"/>
      <c r="P35" s="54">
        <f>+T35-J35</f>
        <v>0</v>
      </c>
      <c r="T35" s="86">
        <v>0</v>
      </c>
      <c r="V35" s="67">
        <f>-T35/T$13</f>
        <v>0</v>
      </c>
      <c r="X35" s="52" t="e">
        <f>+(T35/J35)-1</f>
        <v>#DIV/0!</v>
      </c>
      <c r="Z35" s="53"/>
    </row>
    <row r="36" spans="1:26" ht="6.75" customHeight="1" x14ac:dyDescent="0.25">
      <c r="H36" s="53"/>
      <c r="L36" s="67"/>
      <c r="N36" s="53"/>
      <c r="O36" s="54"/>
      <c r="P36" s="54"/>
      <c r="R36" s="53"/>
      <c r="V36" s="67"/>
      <c r="Z36" s="53"/>
    </row>
    <row r="37" spans="1:26" ht="6" customHeight="1" x14ac:dyDescent="0.25">
      <c r="B37" s="69"/>
      <c r="N37" s="54"/>
      <c r="O37" s="54"/>
      <c r="P37" s="54"/>
      <c r="Z37" s="53"/>
    </row>
    <row r="38" spans="1:26" x14ac:dyDescent="0.25">
      <c r="B38" s="48" t="s">
        <v>9</v>
      </c>
      <c r="J38" s="54">
        <f>+J31+J34+J35+J33</f>
        <v>439</v>
      </c>
      <c r="L38" s="67">
        <f>-J38/J$13</f>
        <v>-9.4966145326324438E-3</v>
      </c>
      <c r="N38" s="54"/>
      <c r="O38" s="54"/>
      <c r="P38" s="54">
        <f>+P31+P34+P35+P33</f>
        <v>3386</v>
      </c>
      <c r="T38" s="54">
        <f>+T31+T34+T35+T33</f>
        <v>3825</v>
      </c>
      <c r="V38" s="67">
        <f>-T38/T$13</f>
        <v>-4.1804649332765009E-2</v>
      </c>
      <c r="X38" s="52">
        <f>+(T38/J38)-1</f>
        <v>7.7129840546697039</v>
      </c>
      <c r="Z38" s="53"/>
    </row>
    <row r="39" spans="1:26" ht="8.25" customHeight="1" x14ac:dyDescent="0.25">
      <c r="A39" s="64" t="s">
        <v>7</v>
      </c>
      <c r="N39" s="54"/>
      <c r="O39" s="54"/>
      <c r="P39" s="54"/>
      <c r="Z39" s="53"/>
    </row>
    <row r="40" spans="1:26" x14ac:dyDescent="0.25">
      <c r="N40" s="54"/>
      <c r="O40" s="54"/>
      <c r="P40" s="54"/>
      <c r="Z40" s="53"/>
    </row>
    <row r="41" spans="1:26" x14ac:dyDescent="0.25">
      <c r="A41" s="48" t="s">
        <v>85</v>
      </c>
      <c r="J41" s="54">
        <v>-271</v>
      </c>
      <c r="L41" s="67">
        <f>J41/J$13</f>
        <v>-5.8623748026045384E-3</v>
      </c>
      <c r="N41" s="54"/>
      <c r="O41" s="54"/>
      <c r="P41" s="54">
        <f>+T41-J41</f>
        <v>-847</v>
      </c>
      <c r="R41" s="89"/>
      <c r="T41" s="54">
        <v>-1118</v>
      </c>
      <c r="V41" s="67">
        <f>T41/T$13</f>
        <v>-1.221897985726308E-2</v>
      </c>
      <c r="X41" s="52">
        <f>+(T41/J41)-1</f>
        <v>3.1254612546125458</v>
      </c>
      <c r="Z41" s="53"/>
    </row>
    <row r="42" spans="1:26" x14ac:dyDescent="0.25">
      <c r="A42" s="48" t="s">
        <v>96</v>
      </c>
      <c r="J42" s="54">
        <v>0</v>
      </c>
      <c r="L42" s="67"/>
      <c r="N42" s="54"/>
      <c r="O42" s="54"/>
      <c r="P42" s="54">
        <f>+T42-J42</f>
        <v>0</v>
      </c>
      <c r="T42" s="54">
        <v>0</v>
      </c>
      <c r="V42" s="67"/>
      <c r="X42" s="52"/>
      <c r="Z42" s="53"/>
    </row>
    <row r="43" spans="1:26" ht="10.5" customHeight="1" x14ac:dyDescent="0.25">
      <c r="L43" s="67"/>
      <c r="N43" s="54"/>
      <c r="O43" s="54"/>
      <c r="P43" s="54"/>
      <c r="V43" s="67"/>
      <c r="Z43" s="53"/>
    </row>
    <row r="44" spans="1:26" ht="15.75" thickBot="1" x14ac:dyDescent="0.3">
      <c r="B44" s="48" t="s">
        <v>88</v>
      </c>
      <c r="H44" s="53"/>
      <c r="I44" s="53"/>
      <c r="J44" s="85">
        <f>+J38+J41+J42</f>
        <v>168</v>
      </c>
      <c r="L44" s="67">
        <f>-J44/J$13</f>
        <v>-3.6342397300279058E-3</v>
      </c>
      <c r="N44" s="53"/>
      <c r="O44" s="53"/>
      <c r="P44" s="85">
        <f>+P38+P41+P42</f>
        <v>2539</v>
      </c>
      <c r="R44" s="53"/>
      <c r="S44" s="53"/>
      <c r="T44" s="85">
        <f>+T38+T41+T42</f>
        <v>2707</v>
      </c>
      <c r="V44" s="67">
        <f>-T44/T$13</f>
        <v>-2.9585669475501928E-2</v>
      </c>
      <c r="X44" s="52">
        <f>+(T44/J44)-1</f>
        <v>15.113095238095237</v>
      </c>
      <c r="Z44" s="53"/>
    </row>
    <row r="45" spans="1:26" ht="15.75" thickTop="1" x14ac:dyDescent="0.25">
      <c r="H45" s="53"/>
      <c r="I45" s="53"/>
      <c r="L45" s="67"/>
      <c r="N45" s="53"/>
      <c r="O45" s="53"/>
      <c r="P45" s="54"/>
      <c r="R45" s="53"/>
      <c r="S45" s="53"/>
      <c r="V45" s="67"/>
      <c r="Z45" s="87"/>
    </row>
    <row r="46" spans="1:26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6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6" ht="15.75" thickBot="1" x14ac:dyDescent="0.3">
      <c r="B48" s="48" t="s">
        <v>11</v>
      </c>
      <c r="H48" s="71"/>
      <c r="I48" s="53"/>
      <c r="J48" s="72">
        <f>+J44/J55*1000</f>
        <v>8.5568905889483685E-3</v>
      </c>
      <c r="K48" s="73"/>
      <c r="L48" s="74"/>
      <c r="M48" s="73"/>
      <c r="N48" s="71"/>
      <c r="O48" s="53"/>
      <c r="P48" s="75">
        <f>+P44/P55*1000</f>
        <v>0.12932110241273756</v>
      </c>
      <c r="Q48" s="73"/>
      <c r="R48" s="76"/>
      <c r="S48" s="76"/>
      <c r="T48" s="72">
        <f>+T44/T55*1000</f>
        <v>0.13787799300168591</v>
      </c>
      <c r="V48" s="67"/>
      <c r="X48" s="52">
        <f>+(T48/J48)-1</f>
        <v>15.113095238095237</v>
      </c>
    </row>
    <row r="49" spans="1:22" ht="9.75" customHeight="1" thickTop="1" x14ac:dyDescent="0.25">
      <c r="A49" s="69"/>
      <c r="H49" s="68"/>
      <c r="I49" s="53"/>
      <c r="J49" s="73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2" ht="15.75" thickBot="1" x14ac:dyDescent="0.3">
      <c r="B50" s="48" t="s">
        <v>12</v>
      </c>
      <c r="H50" s="71"/>
      <c r="I50" s="53"/>
      <c r="J50" s="79">
        <f>+J44/J57*1000</f>
        <v>8.5568905889483685E-3</v>
      </c>
      <c r="K50" s="73"/>
      <c r="L50" s="74"/>
      <c r="M50" s="73"/>
      <c r="N50" s="71"/>
      <c r="O50" s="53"/>
      <c r="P50" s="75">
        <f>+P44/P57*1000</f>
        <v>0.12932110241273756</v>
      </c>
      <c r="Q50" s="73"/>
      <c r="R50" s="76"/>
      <c r="S50" s="76"/>
      <c r="T50" s="79">
        <f>+T44/T57*1000</f>
        <v>0.13787799300168591</v>
      </c>
      <c r="V50" s="67"/>
    </row>
    <row r="51" spans="1:22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2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2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  <c r="V53" s="81"/>
    </row>
    <row r="54" spans="1:22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2" ht="15.75" thickBot="1" x14ac:dyDescent="0.3">
      <c r="B55" s="48" t="s">
        <v>11</v>
      </c>
      <c r="H55" s="82"/>
      <c r="I55" s="53"/>
      <c r="J55" s="83">
        <v>19633300</v>
      </c>
      <c r="L55" s="67"/>
      <c r="N55" s="82"/>
      <c r="O55" s="53"/>
      <c r="P55" s="83">
        <v>19633300</v>
      </c>
      <c r="R55" s="82"/>
      <c r="S55" s="53"/>
      <c r="T55" s="83">
        <v>19633300</v>
      </c>
      <c r="V55" s="67"/>
    </row>
    <row r="56" spans="1:22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2" ht="15.75" thickBot="1" x14ac:dyDescent="0.3">
      <c r="B57" s="48" t="s">
        <v>12</v>
      </c>
      <c r="H57" s="82"/>
      <c r="I57" s="69"/>
      <c r="J57" s="83">
        <v>19633300</v>
      </c>
      <c r="L57" s="67"/>
      <c r="N57" s="82"/>
      <c r="O57" s="69"/>
      <c r="P57" s="83">
        <f>+P55</f>
        <v>19633300</v>
      </c>
      <c r="R57" s="82"/>
      <c r="S57" s="69"/>
      <c r="T57" s="83">
        <v>19633300</v>
      </c>
      <c r="V57" s="67"/>
    </row>
    <row r="58" spans="1:22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  <c r="V58" s="67"/>
    </row>
  </sheetData>
  <mergeCells count="12">
    <mergeCell ref="N9:P9"/>
    <mergeCell ref="H9:J9"/>
    <mergeCell ref="H7:J7"/>
    <mergeCell ref="R9:T9"/>
    <mergeCell ref="R8:T8"/>
    <mergeCell ref="H8:J8"/>
    <mergeCell ref="N8:P8"/>
    <mergeCell ref="A2:X2"/>
    <mergeCell ref="A3:X3"/>
    <mergeCell ref="N7:P7"/>
    <mergeCell ref="R7:T7"/>
    <mergeCell ref="A4:T4"/>
  </mergeCells>
  <phoneticPr fontId="0" type="noConversion"/>
  <pageMargins left="0.75" right="0.75" top="1" bottom="1" header="0.4921259845" footer="0.4921259845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U58"/>
  <sheetViews>
    <sheetView topLeftCell="A2" zoomScale="75" zoomScaleNormal="75" workbookViewId="0">
      <selection activeCell="N10" sqref="N10"/>
    </sheetView>
  </sheetViews>
  <sheetFormatPr baseColWidth="10" defaultColWidth="11.42578125" defaultRowHeight="15" x14ac:dyDescent="0.25"/>
  <cols>
    <col min="1" max="2" width="2.85546875" style="48" customWidth="1"/>
    <col min="3" max="3" width="4" style="48" customWidth="1"/>
    <col min="4" max="5" width="11.42578125" style="48"/>
    <col min="6" max="6" width="6.85546875" style="48" customWidth="1"/>
    <col min="7" max="7" width="19.85546875" style="48" customWidth="1"/>
    <col min="8" max="8" width="9.7109375" style="54" customWidth="1"/>
    <col min="9" max="9" width="1.7109375" style="54" customWidth="1"/>
    <col min="10" max="10" width="11.5703125" style="54" bestFit="1" customWidth="1"/>
    <col min="11" max="11" width="5.28515625" style="48" bestFit="1" customWidth="1"/>
    <col min="12" max="12" width="10.140625" style="55" hidden="1" customWidth="1"/>
    <col min="13" max="13" width="1.7109375" style="48" customWidth="1"/>
    <col min="14" max="14" width="9.85546875" style="48" bestFit="1" customWidth="1"/>
    <col min="15" max="15" width="3.42578125" style="48" customWidth="1"/>
    <col min="16" max="16" width="11.5703125" style="55" bestFit="1" customWidth="1"/>
    <col min="17" max="17" width="8.42578125" style="48" customWidth="1"/>
    <col min="18" max="18" width="9.7109375" style="54" customWidth="1"/>
    <col min="19" max="19" width="1.7109375" style="54" customWidth="1"/>
    <col min="20" max="20" width="11.5703125" style="54" bestFit="1" customWidth="1"/>
    <col min="21" max="16384" width="11.42578125" style="48"/>
  </cols>
  <sheetData>
    <row r="1" spans="1:21" ht="15" hidden="1" customHeight="1" x14ac:dyDescent="0.25"/>
    <row r="2" spans="1:21" x14ac:dyDescent="0.25">
      <c r="A2" s="267" t="s">
        <v>87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1:21" x14ac:dyDescent="0.25">
      <c r="A3" s="267" t="s">
        <v>95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1" x14ac:dyDescent="0.25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48"/>
      <c r="S4" s="48"/>
      <c r="T4" s="48"/>
    </row>
    <row r="5" spans="1:21" ht="20.25" hidden="1" customHeight="1" x14ac:dyDescent="0.25">
      <c r="A5" s="57"/>
      <c r="B5" s="58"/>
      <c r="C5" s="58"/>
      <c r="D5" s="59"/>
      <c r="E5" s="58"/>
      <c r="F5" s="58"/>
      <c r="G5" s="58"/>
      <c r="H5" s="60"/>
      <c r="I5" s="60"/>
      <c r="J5" s="61">
        <v>1.95583</v>
      </c>
      <c r="L5" s="62"/>
      <c r="P5" s="62"/>
      <c r="R5" s="60"/>
      <c r="S5" s="60"/>
      <c r="T5" s="61"/>
    </row>
    <row r="6" spans="1:21" ht="20.25" customHeight="1" x14ac:dyDescent="0.25">
      <c r="A6" s="57"/>
      <c r="B6" s="58"/>
      <c r="C6" s="58"/>
      <c r="D6" s="59"/>
      <c r="E6" s="58"/>
      <c r="F6" s="58"/>
      <c r="G6" s="58"/>
      <c r="H6" s="60"/>
      <c r="I6" s="60"/>
      <c r="J6" s="61"/>
      <c r="L6" s="62"/>
      <c r="P6" s="62"/>
      <c r="R6" s="60"/>
      <c r="S6" s="60"/>
      <c r="T6" s="61"/>
    </row>
    <row r="7" spans="1:21" ht="20.25" customHeight="1" x14ac:dyDescent="0.25">
      <c r="A7" s="57"/>
      <c r="B7" s="58"/>
      <c r="C7" s="58"/>
      <c r="D7" s="59"/>
      <c r="E7" s="58"/>
      <c r="F7" s="58"/>
      <c r="G7" s="58"/>
      <c r="H7" s="268" t="s">
        <v>94</v>
      </c>
      <c r="I7" s="268"/>
      <c r="J7" s="268"/>
      <c r="L7" s="62"/>
      <c r="N7" s="268" t="s">
        <v>98</v>
      </c>
      <c r="O7" s="268"/>
      <c r="P7" s="268"/>
      <c r="R7" s="268" t="s">
        <v>47</v>
      </c>
      <c r="S7" s="268"/>
      <c r="T7" s="268"/>
    </row>
    <row r="8" spans="1:21" ht="15.75" x14ac:dyDescent="0.25">
      <c r="H8" s="271"/>
      <c r="I8" s="271"/>
      <c r="J8" s="271"/>
      <c r="L8" s="63"/>
      <c r="N8" s="271"/>
      <c r="O8" s="271"/>
      <c r="P8" s="271"/>
      <c r="R8" s="271"/>
      <c r="S8" s="271"/>
      <c r="T8" s="271"/>
    </row>
    <row r="9" spans="1:21" ht="15.75" x14ac:dyDescent="0.25">
      <c r="H9" s="270"/>
      <c r="I9" s="270"/>
      <c r="J9" s="270"/>
      <c r="L9" s="65" t="s">
        <v>25</v>
      </c>
      <c r="N9" s="270"/>
      <c r="O9" s="270"/>
      <c r="P9" s="270"/>
      <c r="R9" s="270"/>
      <c r="S9" s="270"/>
      <c r="T9" s="270"/>
    </row>
    <row r="10" spans="1:21" s="56" customFormat="1" x14ac:dyDescent="0.25">
      <c r="H10" s="66" t="s">
        <v>80</v>
      </c>
      <c r="I10" s="66"/>
      <c r="J10" s="66" t="s">
        <v>80</v>
      </c>
      <c r="L10" s="50"/>
      <c r="N10" s="66" t="s">
        <v>80</v>
      </c>
      <c r="O10" s="66"/>
      <c r="P10" s="66" t="s">
        <v>80</v>
      </c>
      <c r="R10" s="66" t="s">
        <v>80</v>
      </c>
      <c r="S10" s="66"/>
      <c r="T10" s="66" t="s">
        <v>80</v>
      </c>
    </row>
    <row r="11" spans="1:21" ht="10.5" customHeight="1" x14ac:dyDescent="0.25">
      <c r="H11" s="49"/>
      <c r="J11" s="49"/>
      <c r="L11" s="51"/>
      <c r="N11" s="49"/>
      <c r="O11" s="54"/>
      <c r="P11" s="49"/>
      <c r="R11" s="49"/>
      <c r="T11" s="49"/>
    </row>
    <row r="12" spans="1:21" ht="15" hidden="1" customHeight="1" x14ac:dyDescent="0.25">
      <c r="H12" s="49"/>
      <c r="J12" s="49"/>
      <c r="L12" s="51"/>
      <c r="N12" s="49"/>
      <c r="O12" s="54"/>
      <c r="P12" s="49"/>
      <c r="R12" s="49"/>
      <c r="T12" s="49"/>
    </row>
    <row r="13" spans="1:21" x14ac:dyDescent="0.25">
      <c r="A13" s="48" t="s">
        <v>2</v>
      </c>
      <c r="J13" s="54">
        <v>62362</v>
      </c>
      <c r="L13" s="55">
        <v>1</v>
      </c>
      <c r="N13" s="54"/>
      <c r="O13" s="54"/>
      <c r="P13" s="54">
        <f>+T13-J13</f>
        <v>61747</v>
      </c>
      <c r="T13" s="54">
        <v>124109</v>
      </c>
    </row>
    <row r="14" spans="1:21" x14ac:dyDescent="0.25">
      <c r="A14" s="48" t="s">
        <v>3</v>
      </c>
      <c r="H14" s="53"/>
      <c r="J14" s="54">
        <v>-37244</v>
      </c>
      <c r="L14" s="67">
        <f>-J14/J$13</f>
        <v>0.59722266765017162</v>
      </c>
      <c r="N14" s="53"/>
      <c r="O14" s="54"/>
      <c r="P14" s="54">
        <f>+T14-J14</f>
        <v>-34924</v>
      </c>
      <c r="R14" s="53"/>
      <c r="T14" s="54">
        <v>-72168</v>
      </c>
    </row>
    <row r="15" spans="1:21" ht="6" customHeight="1" x14ac:dyDescent="0.25">
      <c r="N15" s="54"/>
      <c r="O15" s="54"/>
      <c r="P15" s="54"/>
    </row>
    <row r="16" spans="1:21" x14ac:dyDescent="0.25">
      <c r="A16" s="48" t="s">
        <v>4</v>
      </c>
      <c r="B16" s="48" t="s">
        <v>5</v>
      </c>
      <c r="J16" s="54">
        <f>+J13+J14</f>
        <v>25118</v>
      </c>
      <c r="K16" s="88">
        <f>+J16/J13</f>
        <v>0.40277733234982843</v>
      </c>
      <c r="L16" s="67">
        <f>J16/J$13</f>
        <v>0.40277733234982843</v>
      </c>
      <c r="N16" s="54"/>
      <c r="O16" s="54"/>
      <c r="P16" s="54">
        <f>+P13+P14</f>
        <v>26823</v>
      </c>
      <c r="Q16" s="48">
        <f>+P16/P13</f>
        <v>0.43440167133625923</v>
      </c>
      <c r="T16" s="54">
        <f>+T13+T14</f>
        <v>51941</v>
      </c>
      <c r="U16" s="48">
        <f>+T16/T13</f>
        <v>0.41851114745908841</v>
      </c>
    </row>
    <row r="17" spans="1:20" ht="7.5" customHeight="1" x14ac:dyDescent="0.25">
      <c r="N17" s="54"/>
      <c r="O17" s="54"/>
      <c r="P17" s="54"/>
    </row>
    <row r="18" spans="1:20" x14ac:dyDescent="0.25">
      <c r="A18" s="48" t="s">
        <v>6</v>
      </c>
      <c r="J18" s="54">
        <v>-10805</v>
      </c>
      <c r="K18" s="68"/>
      <c r="L18" s="67">
        <f>-J18/J$13</f>
        <v>0.17326256374073956</v>
      </c>
      <c r="N18" s="54"/>
      <c r="O18" s="54"/>
      <c r="P18" s="54">
        <f>+T18-J18</f>
        <v>-11716</v>
      </c>
      <c r="T18" s="54">
        <v>-22521</v>
      </c>
    </row>
    <row r="19" spans="1:20" x14ac:dyDescent="0.25">
      <c r="A19" s="48" t="s">
        <v>26</v>
      </c>
      <c r="J19" s="54">
        <v>-2569</v>
      </c>
      <c r="K19" s="68"/>
      <c r="L19" s="67">
        <f>-J19/J$13</f>
        <v>4.1194958468298001E-2</v>
      </c>
      <c r="N19" s="54"/>
      <c r="O19" s="54"/>
      <c r="P19" s="54">
        <f>+T19-J19</f>
        <v>-3452</v>
      </c>
      <c r="T19" s="54">
        <v>-6021</v>
      </c>
    </row>
    <row r="20" spans="1:20" x14ac:dyDescent="0.25">
      <c r="A20" s="48" t="s">
        <v>15</v>
      </c>
      <c r="H20" s="54">
        <v>-5929</v>
      </c>
      <c r="K20" s="68"/>
      <c r="N20" s="54">
        <f>+R20-H20</f>
        <v>-6731</v>
      </c>
      <c r="O20" s="54"/>
      <c r="P20" s="54"/>
      <c r="R20" s="54">
        <f>-11666-994</f>
        <v>-12660</v>
      </c>
    </row>
    <row r="21" spans="1:20" x14ac:dyDescent="0.25">
      <c r="B21" s="48" t="s">
        <v>86</v>
      </c>
      <c r="H21" s="54">
        <v>265</v>
      </c>
      <c r="I21" s="53"/>
      <c r="J21" s="54">
        <f>+H20+H21</f>
        <v>-5664</v>
      </c>
      <c r="K21" s="68"/>
      <c r="L21" s="67">
        <f>-J21/J$13</f>
        <v>9.0824540585613039E-2</v>
      </c>
      <c r="N21" s="54">
        <f>+R21-H21</f>
        <v>729</v>
      </c>
      <c r="O21" s="53"/>
      <c r="P21" s="54">
        <f>+N20+N21</f>
        <v>-6002</v>
      </c>
      <c r="R21" s="54">
        <v>994</v>
      </c>
      <c r="S21" s="53"/>
      <c r="T21" s="54">
        <f>+R20+R21</f>
        <v>-11666</v>
      </c>
    </row>
    <row r="22" spans="1:20" ht="6.75" customHeight="1" x14ac:dyDescent="0.25">
      <c r="H22" s="53"/>
      <c r="I22" s="53"/>
      <c r="K22" s="68"/>
      <c r="L22" s="67"/>
      <c r="N22" s="53"/>
      <c r="O22" s="53"/>
      <c r="P22" s="54"/>
      <c r="R22" s="53"/>
      <c r="S22" s="53"/>
    </row>
    <row r="23" spans="1:20" x14ac:dyDescent="0.25">
      <c r="A23" s="48" t="s">
        <v>92</v>
      </c>
      <c r="H23" s="53"/>
      <c r="I23" s="53"/>
      <c r="J23" s="54">
        <v>0</v>
      </c>
      <c r="K23" s="68"/>
      <c r="L23" s="67">
        <f>-J23/J$13</f>
        <v>0</v>
      </c>
      <c r="N23" s="53"/>
      <c r="O23" s="53"/>
      <c r="P23" s="54">
        <v>0</v>
      </c>
      <c r="R23" s="53"/>
      <c r="S23" s="53"/>
      <c r="T23" s="54">
        <v>0</v>
      </c>
    </row>
    <row r="24" spans="1:20" x14ac:dyDescent="0.25">
      <c r="A24" s="48" t="s">
        <v>83</v>
      </c>
      <c r="H24" s="53"/>
      <c r="I24" s="53"/>
      <c r="J24" s="54">
        <v>81</v>
      </c>
      <c r="K24" s="68"/>
      <c r="L24" s="67">
        <f>-J24/J$13</f>
        <v>-1.2988679003239152E-3</v>
      </c>
      <c r="N24" s="53"/>
      <c r="O24" s="53"/>
      <c r="P24" s="54">
        <f>+T24-J24</f>
        <v>34</v>
      </c>
      <c r="R24" s="53"/>
      <c r="S24" s="53"/>
      <c r="T24" s="54">
        <f>117-2</f>
        <v>115</v>
      </c>
    </row>
    <row r="25" spans="1:20" x14ac:dyDescent="0.25">
      <c r="A25" s="48" t="s">
        <v>82</v>
      </c>
      <c r="H25" s="53"/>
      <c r="J25" s="86">
        <f>-315</f>
        <v>-315</v>
      </c>
      <c r="K25" s="68"/>
      <c r="L25" s="67">
        <f>-J25/J$13</f>
        <v>5.0511529457041146E-3</v>
      </c>
      <c r="N25" s="53"/>
      <c r="O25" s="54"/>
      <c r="P25" s="54">
        <f>+T25-J25</f>
        <v>-394</v>
      </c>
      <c r="R25" s="53"/>
      <c r="T25" s="86">
        <v>-709</v>
      </c>
    </row>
    <row r="26" spans="1:20" ht="6.75" customHeight="1" x14ac:dyDescent="0.25">
      <c r="A26" s="48" t="s">
        <v>7</v>
      </c>
      <c r="H26" s="53"/>
      <c r="L26" s="67"/>
      <c r="N26" s="53"/>
      <c r="O26" s="54"/>
      <c r="P26" s="54"/>
      <c r="R26" s="53"/>
    </row>
    <row r="27" spans="1:20" x14ac:dyDescent="0.25">
      <c r="A27" s="48" t="s">
        <v>7</v>
      </c>
      <c r="B27" s="48" t="s">
        <v>34</v>
      </c>
      <c r="I27" s="68"/>
      <c r="J27" s="54">
        <f>+J16+J18+J19+J21+J25+J23+J24</f>
        <v>5846</v>
      </c>
      <c r="L27" s="67">
        <f>-J27/J$13</f>
        <v>-9.3742984509797636E-2</v>
      </c>
      <c r="N27" s="54"/>
      <c r="O27" s="68"/>
      <c r="P27" s="54">
        <f>+P16+P18+P19+P21+P25+P23+P24</f>
        <v>5293</v>
      </c>
      <c r="Q27" s="48">
        <f>+P27/P13</f>
        <v>8.5720763761802196E-2</v>
      </c>
      <c r="S27" s="68"/>
      <c r="T27" s="54">
        <f>+T16+T18+T19+T21+T25+T23+T24</f>
        <v>11139</v>
      </c>
    </row>
    <row r="28" spans="1:20" ht="9.75" customHeight="1" x14ac:dyDescent="0.25">
      <c r="I28" s="68"/>
      <c r="L28" s="67"/>
      <c r="N28" s="54"/>
      <c r="O28" s="68"/>
      <c r="P28" s="54"/>
      <c r="S28" s="68"/>
    </row>
    <row r="29" spans="1:20" ht="15" hidden="1" customHeight="1" x14ac:dyDescent="0.25">
      <c r="B29" s="48" t="s">
        <v>8</v>
      </c>
      <c r="H29" s="53"/>
      <c r="I29" s="53"/>
      <c r="J29" s="54">
        <v>0</v>
      </c>
      <c r="L29" s="67"/>
      <c r="N29" s="53"/>
      <c r="O29" s="53"/>
      <c r="P29" s="54">
        <v>0</v>
      </c>
      <c r="R29" s="53"/>
      <c r="S29" s="53"/>
      <c r="T29" s="54">
        <v>0</v>
      </c>
    </row>
    <row r="30" spans="1:20" ht="15" hidden="1" customHeight="1" x14ac:dyDescent="0.25">
      <c r="C30" s="48" t="s">
        <v>7</v>
      </c>
      <c r="I30" s="53"/>
      <c r="N30" s="54"/>
      <c r="O30" s="53"/>
      <c r="P30" s="54"/>
      <c r="S30" s="53"/>
    </row>
    <row r="31" spans="1:20" ht="15" hidden="1" customHeight="1" x14ac:dyDescent="0.25">
      <c r="B31" s="48" t="s">
        <v>40</v>
      </c>
      <c r="J31" s="54">
        <f>+J27+J29</f>
        <v>5846</v>
      </c>
      <c r="L31" s="67">
        <f>J31/J$13</f>
        <v>9.3742984509797636E-2</v>
      </c>
      <c r="N31" s="54"/>
      <c r="O31" s="54"/>
      <c r="P31" s="54">
        <f>+P27+P29</f>
        <v>5293</v>
      </c>
      <c r="T31" s="54">
        <f>+T27+T29</f>
        <v>11139</v>
      </c>
    </row>
    <row r="32" spans="1:20" ht="15" hidden="1" customHeight="1" x14ac:dyDescent="0.25">
      <c r="N32" s="54"/>
      <c r="O32" s="54"/>
      <c r="P32" s="54"/>
    </row>
    <row r="33" spans="1:20" x14ac:dyDescent="0.25">
      <c r="A33" s="48" t="s">
        <v>84</v>
      </c>
      <c r="J33" s="54">
        <v>0</v>
      </c>
      <c r="L33" s="67">
        <f>J33/J$13</f>
        <v>0</v>
      </c>
      <c r="N33" s="54"/>
      <c r="O33" s="54"/>
      <c r="P33" s="54">
        <f>+T33-J33</f>
        <v>0</v>
      </c>
      <c r="T33" s="54">
        <v>0</v>
      </c>
    </row>
    <row r="34" spans="1:20" x14ac:dyDescent="0.25">
      <c r="A34" s="48" t="s">
        <v>90</v>
      </c>
      <c r="J34" s="54">
        <f>-642</f>
        <v>-642</v>
      </c>
      <c r="L34" s="67">
        <f>-J34/J$13</f>
        <v>1.029473076553029E-2</v>
      </c>
      <c r="N34" s="54"/>
      <c r="O34" s="54"/>
      <c r="P34" s="54">
        <f>+T34-J34</f>
        <v>-556</v>
      </c>
      <c r="T34" s="54">
        <v>-1198</v>
      </c>
    </row>
    <row r="35" spans="1:20" x14ac:dyDescent="0.25">
      <c r="A35" s="48" t="s">
        <v>91</v>
      </c>
      <c r="J35" s="86">
        <v>31</v>
      </c>
      <c r="L35" s="67">
        <f>-J35/J$13</f>
        <v>-4.9709759148199224E-4</v>
      </c>
      <c r="N35" s="54"/>
      <c r="O35" s="54"/>
      <c r="P35" s="54">
        <f>+T35-J35</f>
        <v>31</v>
      </c>
      <c r="T35" s="86">
        <v>62</v>
      </c>
    </row>
    <row r="36" spans="1:20" ht="6.75" customHeight="1" x14ac:dyDescent="0.25">
      <c r="H36" s="53"/>
      <c r="L36" s="67"/>
      <c r="N36" s="53"/>
      <c r="O36" s="54"/>
      <c r="P36" s="54"/>
      <c r="R36" s="53"/>
    </row>
    <row r="37" spans="1:20" ht="6" customHeight="1" x14ac:dyDescent="0.25">
      <c r="B37" s="69"/>
      <c r="N37" s="54"/>
      <c r="O37" s="54"/>
      <c r="P37" s="54"/>
    </row>
    <row r="38" spans="1:20" x14ac:dyDescent="0.25">
      <c r="B38" s="48" t="s">
        <v>9</v>
      </c>
      <c r="J38" s="54">
        <f>+J31+J34+J35+J33</f>
        <v>5235</v>
      </c>
      <c r="L38" s="67">
        <f>-J38/J$13</f>
        <v>-8.3945351335749332E-2</v>
      </c>
      <c r="N38" s="54"/>
      <c r="O38" s="54"/>
      <c r="P38" s="54">
        <f>+P31+P34+P35+P33</f>
        <v>4768</v>
      </c>
      <c r="Q38" s="90"/>
      <c r="T38" s="54">
        <f>+T31+T34+T35+T33</f>
        <v>10003</v>
      </c>
    </row>
    <row r="39" spans="1:20" ht="8.25" customHeight="1" x14ac:dyDescent="0.25">
      <c r="A39" s="64" t="s">
        <v>7</v>
      </c>
      <c r="N39" s="54"/>
      <c r="O39" s="54"/>
      <c r="P39" s="54"/>
    </row>
    <row r="40" spans="1:20" x14ac:dyDescent="0.25">
      <c r="N40" s="54"/>
      <c r="O40" s="54"/>
      <c r="P40" s="54"/>
    </row>
    <row r="41" spans="1:20" x14ac:dyDescent="0.25">
      <c r="A41" s="48" t="s">
        <v>85</v>
      </c>
      <c r="J41" s="54">
        <v>-2522</v>
      </c>
      <c r="L41" s="67">
        <f>J41/J$13</f>
        <v>-4.0441294377986596E-2</v>
      </c>
      <c r="N41" s="89"/>
      <c r="O41" s="54"/>
      <c r="P41" s="54">
        <f>+T41-J41</f>
        <v>-2931</v>
      </c>
      <c r="R41" s="78"/>
      <c r="T41" s="54">
        <v>-5453</v>
      </c>
    </row>
    <row r="42" spans="1:20" x14ac:dyDescent="0.25">
      <c r="A42" s="48" t="s">
        <v>96</v>
      </c>
      <c r="J42" s="54">
        <v>-181</v>
      </c>
      <c r="L42" s="67"/>
      <c r="N42" s="54"/>
      <c r="O42" s="54"/>
      <c r="P42" s="54">
        <f>+T42-J42</f>
        <v>-1323</v>
      </c>
      <c r="T42" s="54">
        <v>-1504</v>
      </c>
    </row>
    <row r="43" spans="1:20" ht="10.5" customHeight="1" x14ac:dyDescent="0.25">
      <c r="L43" s="67"/>
      <c r="N43" s="54"/>
      <c r="O43" s="54"/>
      <c r="P43" s="54"/>
    </row>
    <row r="44" spans="1:20" ht="15.75" thickBot="1" x14ac:dyDescent="0.3">
      <c r="B44" s="48" t="s">
        <v>88</v>
      </c>
      <c r="H44" s="53"/>
      <c r="I44" s="53"/>
      <c r="J44" s="85">
        <f>+J38+J41+J42</f>
        <v>2532</v>
      </c>
      <c r="L44" s="67">
        <f>-J44/J$13</f>
        <v>-4.060164843975498E-2</v>
      </c>
      <c r="N44" s="53"/>
      <c r="O44" s="53"/>
      <c r="P44" s="85">
        <f>+P38+P41+P42</f>
        <v>514</v>
      </c>
      <c r="R44" s="53"/>
      <c r="S44" s="53"/>
      <c r="T44" s="85">
        <f>+T38+T41+T42</f>
        <v>3046</v>
      </c>
    </row>
    <row r="45" spans="1:20" ht="15.75" thickTop="1" x14ac:dyDescent="0.25">
      <c r="H45" s="53"/>
      <c r="I45" s="53"/>
      <c r="L45" s="67"/>
      <c r="N45" s="53"/>
      <c r="O45" s="53"/>
      <c r="P45" s="54"/>
      <c r="R45" s="53"/>
      <c r="S45" s="53"/>
    </row>
    <row r="46" spans="1:20" x14ac:dyDescent="0.25">
      <c r="A46" s="48" t="s">
        <v>89</v>
      </c>
      <c r="H46" s="68"/>
      <c r="I46" s="53"/>
      <c r="J46" s="70"/>
      <c r="N46" s="68"/>
      <c r="O46" s="53"/>
      <c r="P46" s="70"/>
      <c r="R46" s="68"/>
      <c r="S46" s="53"/>
      <c r="T46" s="70"/>
    </row>
    <row r="47" spans="1:20" ht="10.5" customHeight="1" x14ac:dyDescent="0.25">
      <c r="H47" s="68"/>
      <c r="I47" s="53"/>
      <c r="J47" s="70"/>
      <c r="N47" s="68"/>
      <c r="O47" s="53"/>
      <c r="P47" s="70"/>
      <c r="R47" s="68"/>
      <c r="S47" s="53"/>
      <c r="T47" s="70"/>
    </row>
    <row r="48" spans="1:20" ht="15.75" thickBot="1" x14ac:dyDescent="0.3">
      <c r="B48" s="48" t="s">
        <v>11</v>
      </c>
      <c r="H48" s="71"/>
      <c r="I48" s="53"/>
      <c r="J48" s="75">
        <f>+J44/J55*1000</f>
        <v>9.8013029694231868E-2</v>
      </c>
      <c r="K48" s="73"/>
      <c r="L48" s="74"/>
      <c r="M48" s="73"/>
      <c r="N48" s="71"/>
      <c r="O48" s="53"/>
      <c r="P48" s="75">
        <f>+P44/P55*1000</f>
        <v>1.9896799866838538E-2</v>
      </c>
      <c r="Q48" s="73"/>
      <c r="R48" s="76"/>
      <c r="S48" s="76"/>
      <c r="T48" s="72">
        <f>+T44/T55*1000</f>
        <v>0.11790982956107041</v>
      </c>
    </row>
    <row r="49" spans="1:20" ht="9.75" customHeight="1" thickTop="1" x14ac:dyDescent="0.25">
      <c r="A49" s="69"/>
      <c r="H49" s="68"/>
      <c r="I49" s="53"/>
      <c r="J49" s="78"/>
      <c r="K49" s="73"/>
      <c r="L49" s="77"/>
      <c r="M49" s="73"/>
      <c r="N49" s="68"/>
      <c r="O49" s="53"/>
      <c r="P49" s="78"/>
      <c r="Q49" s="73"/>
      <c r="R49" s="73"/>
      <c r="S49" s="76"/>
      <c r="T49" s="73"/>
    </row>
    <row r="50" spans="1:20" ht="15.75" thickBot="1" x14ac:dyDescent="0.3">
      <c r="B50" s="48" t="s">
        <v>12</v>
      </c>
      <c r="H50" s="71"/>
      <c r="I50" s="53"/>
      <c r="J50" s="75">
        <f>+J44/J57*1000</f>
        <v>9.8013029694231868E-2</v>
      </c>
      <c r="K50" s="73"/>
      <c r="L50" s="74"/>
      <c r="M50" s="73"/>
      <c r="N50" s="71"/>
      <c r="O50" s="53"/>
      <c r="P50" s="75">
        <f>+P44/P57*1000</f>
        <v>1.9896799866838538E-2</v>
      </c>
      <c r="Q50" s="73"/>
      <c r="R50" s="76"/>
      <c r="S50" s="76"/>
      <c r="T50" s="79">
        <f>+T44/T57*1000</f>
        <v>0.11790982956107041</v>
      </c>
    </row>
    <row r="51" spans="1:20" ht="15.75" thickTop="1" x14ac:dyDescent="0.25">
      <c r="H51" s="68"/>
      <c r="I51" s="53"/>
      <c r="J51" s="70"/>
      <c r="N51" s="68"/>
      <c r="O51" s="53"/>
      <c r="P51" s="70"/>
      <c r="R51" s="68"/>
      <c r="S51" s="53"/>
      <c r="T51" s="70"/>
    </row>
    <row r="52" spans="1:20" x14ac:dyDescent="0.25">
      <c r="A52" s="48" t="s">
        <v>10</v>
      </c>
      <c r="H52" s="68"/>
      <c r="I52" s="53"/>
      <c r="J52" s="70"/>
      <c r="N52" s="68"/>
      <c r="O52" s="53"/>
      <c r="P52" s="70"/>
      <c r="R52" s="68"/>
      <c r="S52" s="53"/>
      <c r="T52" s="70"/>
    </row>
    <row r="53" spans="1:20" x14ac:dyDescent="0.25">
      <c r="A53" s="48" t="s">
        <v>17</v>
      </c>
      <c r="H53" s="69"/>
      <c r="I53" s="69"/>
      <c r="J53" s="80"/>
      <c r="L53" s="81"/>
      <c r="N53" s="69"/>
      <c r="O53" s="69"/>
      <c r="P53" s="80"/>
      <c r="R53" s="69"/>
      <c r="S53" s="69"/>
      <c r="T53" s="80"/>
    </row>
    <row r="54" spans="1:20" ht="9" customHeight="1" x14ac:dyDescent="0.25">
      <c r="H54" s="68"/>
      <c r="I54" s="53"/>
      <c r="J54" s="70"/>
      <c r="N54" s="68"/>
      <c r="O54" s="53"/>
      <c r="P54" s="70"/>
      <c r="R54" s="68"/>
      <c r="S54" s="53"/>
      <c r="T54" s="70"/>
    </row>
    <row r="55" spans="1:20" ht="15.75" thickBot="1" x14ac:dyDescent="0.3">
      <c r="B55" s="48" t="s">
        <v>11</v>
      </c>
      <c r="H55" s="82"/>
      <c r="I55" s="53"/>
      <c r="J55" s="83">
        <v>25833300</v>
      </c>
      <c r="L55" s="67"/>
      <c r="N55" s="82"/>
      <c r="O55" s="53"/>
      <c r="P55" s="83">
        <v>25833300</v>
      </c>
      <c r="R55" s="82"/>
      <c r="S55" s="53"/>
      <c r="T55" s="83">
        <v>25833300</v>
      </c>
    </row>
    <row r="56" spans="1:20" ht="8.25" customHeight="1" thickTop="1" x14ac:dyDescent="0.25">
      <c r="H56" s="68"/>
      <c r="I56" s="53"/>
      <c r="J56" s="70"/>
      <c r="N56" s="68"/>
      <c r="O56" s="53"/>
      <c r="P56" s="70"/>
      <c r="R56" s="68"/>
      <c r="S56" s="53"/>
      <c r="T56" s="70"/>
    </row>
    <row r="57" spans="1:20" ht="15.75" thickBot="1" x14ac:dyDescent="0.3">
      <c r="B57" s="48" t="s">
        <v>12</v>
      </c>
      <c r="H57" s="82"/>
      <c r="I57" s="69"/>
      <c r="J57" s="83">
        <v>25833300</v>
      </c>
      <c r="L57" s="67"/>
      <c r="N57" s="82"/>
      <c r="O57" s="69"/>
      <c r="P57" s="83">
        <v>25833300</v>
      </c>
      <c r="R57" s="82"/>
      <c r="S57" s="69"/>
      <c r="T57" s="83">
        <v>25833300</v>
      </c>
    </row>
    <row r="58" spans="1:20" ht="8.25" customHeight="1" thickTop="1" x14ac:dyDescent="0.25">
      <c r="B58" s="48" t="s">
        <v>7</v>
      </c>
      <c r="C58" s="84"/>
      <c r="D58" s="84"/>
      <c r="E58" s="84"/>
      <c r="F58" s="84"/>
      <c r="G58" s="84"/>
      <c r="H58" s="82"/>
      <c r="I58" s="53"/>
      <c r="J58" s="68"/>
      <c r="L58" s="67"/>
      <c r="P58" s="67"/>
      <c r="R58" s="82"/>
      <c r="S58" s="53"/>
      <c r="T58" s="68"/>
    </row>
  </sheetData>
  <mergeCells count="12">
    <mergeCell ref="A2:T2"/>
    <mergeCell ref="A3:T3"/>
    <mergeCell ref="N7:P7"/>
    <mergeCell ref="R7:T7"/>
    <mergeCell ref="R8:T8"/>
    <mergeCell ref="A4:Q4"/>
    <mergeCell ref="H9:J9"/>
    <mergeCell ref="H7:J7"/>
    <mergeCell ref="H8:J8"/>
    <mergeCell ref="N8:P8"/>
    <mergeCell ref="R9:T9"/>
    <mergeCell ref="N9:P9"/>
  </mergeCells>
  <phoneticPr fontId="0" type="noConversion"/>
  <pageMargins left="0.75" right="0.75" top="1" bottom="1" header="0.4921259845" footer="0.4921259845"/>
  <pageSetup paperSize="9" scale="5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AH59"/>
  <sheetViews>
    <sheetView zoomScale="75" workbookViewId="0">
      <pane xSplit="7" ySplit="10" topLeftCell="R11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baseColWidth="10" defaultColWidth="11.42578125" defaultRowHeight="15.75" x14ac:dyDescent="0.25"/>
  <cols>
    <col min="1" max="2" width="2.85546875" style="4" customWidth="1"/>
    <col min="3" max="3" width="4" style="4" customWidth="1"/>
    <col min="4" max="5" width="11.42578125" style="4"/>
    <col min="6" max="6" width="6.85546875" style="4" customWidth="1"/>
    <col min="7" max="7" width="13.5703125" style="4" customWidth="1"/>
    <col min="8" max="8" width="4.7109375" style="28" customWidth="1"/>
    <col min="9" max="9" width="9.140625" style="4" customWidth="1"/>
    <col min="10" max="10" width="1.7109375" style="7" customWidth="1"/>
    <col min="11" max="11" width="11.85546875" style="7" customWidth="1"/>
    <col min="12" max="12" width="2.7109375" style="7" customWidth="1"/>
    <col min="13" max="13" width="11.28515625" style="28" hidden="1" customWidth="1"/>
    <col min="14" max="14" width="4.85546875" style="7" hidden="1" customWidth="1"/>
    <col min="15" max="15" width="5.5703125" style="4" hidden="1" customWidth="1"/>
    <col min="16" max="16" width="2.85546875" style="4" customWidth="1"/>
    <col min="17" max="17" width="9.7109375" style="7" customWidth="1"/>
    <col min="18" max="18" width="1.7109375" style="7" customWidth="1"/>
    <col min="19" max="19" width="10.42578125" style="7" customWidth="1"/>
    <col min="20" max="20" width="2.7109375" style="4" customWidth="1"/>
    <col min="21" max="21" width="10.140625" style="28" hidden="1" customWidth="1"/>
    <col min="22" max="22" width="2.140625" style="4" customWidth="1"/>
    <col min="23" max="23" width="9.7109375" style="7" customWidth="1"/>
    <col min="24" max="24" width="1.7109375" style="7" customWidth="1"/>
    <col min="25" max="25" width="10.42578125" style="7" bestFit="1" customWidth="1"/>
    <col min="26" max="26" width="3.7109375" style="4" customWidth="1"/>
    <col min="27" max="27" width="10.140625" style="28" customWidth="1"/>
    <col min="28" max="28" width="2.85546875" style="4" customWidth="1"/>
    <col min="29" max="29" width="9.7109375" style="7" customWidth="1"/>
    <col min="30" max="30" width="1.7109375" style="7" customWidth="1"/>
    <col min="31" max="31" width="10.42578125" style="7" customWidth="1"/>
    <col min="32" max="32" width="3.85546875" style="4" customWidth="1"/>
    <col min="33" max="33" width="10.140625" style="28" customWidth="1"/>
    <col min="34" max="16384" width="11.42578125" style="4"/>
  </cols>
  <sheetData>
    <row r="1" spans="1:33" hidden="1" x14ac:dyDescent="0.25"/>
    <row r="2" spans="1:33" x14ac:dyDescent="0.25">
      <c r="A2" s="272" t="s">
        <v>73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G2" s="4"/>
    </row>
    <row r="3" spans="1:33" x14ac:dyDescent="0.25">
      <c r="A3" s="272" t="s">
        <v>1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G3" s="4"/>
    </row>
    <row r="4" spans="1:33" x14ac:dyDescent="0.25">
      <c r="A4" s="275" t="s">
        <v>74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G4" s="4"/>
    </row>
    <row r="5" spans="1:33" hidden="1" x14ac:dyDescent="0.25">
      <c r="A5" s="1"/>
      <c r="B5" s="2"/>
      <c r="C5" s="2"/>
      <c r="D5" s="14"/>
      <c r="E5" s="2"/>
      <c r="F5" s="2"/>
      <c r="G5" s="2"/>
      <c r="H5" s="35"/>
      <c r="I5" s="2"/>
      <c r="J5" s="18"/>
      <c r="K5" s="18">
        <v>1.95583</v>
      </c>
      <c r="L5" s="18"/>
      <c r="M5" s="35"/>
      <c r="N5" s="18"/>
      <c r="Q5" s="18"/>
      <c r="R5" s="18"/>
      <c r="S5" s="19">
        <v>1.95583</v>
      </c>
      <c r="U5" s="35"/>
      <c r="W5" s="18"/>
      <c r="X5" s="18"/>
      <c r="Y5" s="19">
        <v>1.95583</v>
      </c>
      <c r="AA5" s="35"/>
      <c r="AC5" s="18"/>
      <c r="AD5" s="18"/>
      <c r="AE5" s="19">
        <v>1.95583</v>
      </c>
      <c r="AG5" s="35"/>
    </row>
    <row r="6" spans="1:33" ht="7.5" customHeight="1" x14ac:dyDescent="0.25">
      <c r="A6" s="1"/>
      <c r="B6" s="2"/>
      <c r="C6" s="2"/>
      <c r="D6" s="14"/>
      <c r="E6" s="2"/>
      <c r="F6" s="2"/>
      <c r="G6" s="2"/>
      <c r="H6" s="35"/>
      <c r="I6" s="2"/>
      <c r="J6" s="18"/>
      <c r="K6" s="18"/>
      <c r="L6" s="18"/>
      <c r="M6" s="35"/>
      <c r="N6" s="18"/>
      <c r="Q6" s="273"/>
      <c r="R6" s="273"/>
      <c r="S6" s="273"/>
      <c r="U6" s="35"/>
      <c r="W6" s="273"/>
      <c r="X6" s="273"/>
      <c r="Y6" s="273"/>
      <c r="AA6" s="35"/>
      <c r="AC6" s="273"/>
      <c r="AD6" s="273"/>
      <c r="AE6" s="273"/>
      <c r="AG6" s="35"/>
    </row>
    <row r="7" spans="1:33" x14ac:dyDescent="0.25">
      <c r="H7" s="36"/>
      <c r="I7" s="274" t="s">
        <v>51</v>
      </c>
      <c r="J7" s="274"/>
      <c r="K7" s="274"/>
      <c r="L7" s="26"/>
      <c r="M7" s="36"/>
      <c r="N7" s="20"/>
      <c r="Q7" s="274" t="s">
        <v>51</v>
      </c>
      <c r="R7" s="274"/>
      <c r="S7" s="274"/>
      <c r="U7" s="36"/>
      <c r="W7" s="274" t="s">
        <v>77</v>
      </c>
      <c r="X7" s="274"/>
      <c r="Y7" s="274"/>
      <c r="AA7" s="36"/>
      <c r="AC7" s="274" t="s">
        <v>77</v>
      </c>
      <c r="AD7" s="274"/>
      <c r="AE7" s="274"/>
      <c r="AG7" s="36"/>
    </row>
    <row r="8" spans="1:33" x14ac:dyDescent="0.25">
      <c r="H8" s="36"/>
      <c r="I8" s="274" t="s">
        <v>75</v>
      </c>
      <c r="J8" s="274"/>
      <c r="K8" s="274"/>
      <c r="L8" s="26"/>
      <c r="M8" s="36"/>
      <c r="N8" s="20"/>
      <c r="Q8" s="274" t="s">
        <v>75</v>
      </c>
      <c r="R8" s="274"/>
      <c r="S8" s="274"/>
      <c r="U8" s="36"/>
      <c r="W8" s="45" t="s">
        <v>76</v>
      </c>
      <c r="X8" s="45"/>
      <c r="Y8" s="45"/>
      <c r="AA8" s="36"/>
      <c r="AC8" s="45" t="s">
        <v>76</v>
      </c>
      <c r="AD8" s="45"/>
      <c r="AE8" s="45"/>
      <c r="AG8" s="36"/>
    </row>
    <row r="9" spans="1:33" s="9" customFormat="1" x14ac:dyDescent="0.25">
      <c r="H9" s="40"/>
      <c r="I9" s="276">
        <v>2001</v>
      </c>
      <c r="J9" s="276"/>
      <c r="K9" s="276"/>
      <c r="L9" s="32"/>
      <c r="M9" s="37" t="s">
        <v>25</v>
      </c>
      <c r="N9" s="17"/>
      <c r="Q9" s="27">
        <v>2002</v>
      </c>
      <c r="R9" s="27"/>
      <c r="S9" s="27"/>
      <c r="U9" s="37" t="s">
        <v>25</v>
      </c>
      <c r="W9" s="27">
        <v>2001</v>
      </c>
      <c r="X9" s="27"/>
      <c r="Y9" s="27"/>
      <c r="AA9" s="37" t="s">
        <v>25</v>
      </c>
      <c r="AC9" s="27">
        <v>2002</v>
      </c>
      <c r="AD9" s="27"/>
      <c r="AE9" s="27"/>
      <c r="AG9" s="37" t="s">
        <v>25</v>
      </c>
    </row>
    <row r="10" spans="1:33" s="9" customFormat="1" x14ac:dyDescent="0.25">
      <c r="H10" s="29"/>
      <c r="I10" s="8" t="s">
        <v>14</v>
      </c>
      <c r="J10" s="8"/>
      <c r="K10" s="8" t="s">
        <v>14</v>
      </c>
      <c r="L10" s="8"/>
      <c r="M10" s="29"/>
      <c r="N10" s="8"/>
      <c r="Q10" s="8" t="s">
        <v>14</v>
      </c>
      <c r="R10" s="8"/>
      <c r="S10" s="8" t="s">
        <v>14</v>
      </c>
      <c r="U10" s="29"/>
      <c r="W10" s="8" t="s">
        <v>14</v>
      </c>
      <c r="X10" s="8"/>
      <c r="Y10" s="8" t="s">
        <v>14</v>
      </c>
      <c r="AA10" s="29"/>
      <c r="AC10" s="8" t="s">
        <v>14</v>
      </c>
      <c r="AD10" s="8"/>
      <c r="AE10" s="8" t="s">
        <v>14</v>
      </c>
      <c r="AG10" s="29"/>
    </row>
    <row r="11" spans="1:33" ht="10.5" customHeight="1" x14ac:dyDescent="0.25">
      <c r="H11" s="38"/>
      <c r="K11" s="5"/>
      <c r="L11" s="5"/>
      <c r="M11" s="38"/>
      <c r="N11" s="5"/>
      <c r="Q11" s="5"/>
      <c r="S11" s="5"/>
      <c r="U11" s="38"/>
      <c r="W11" s="5"/>
      <c r="Y11" s="5"/>
      <c r="AA11" s="38"/>
      <c r="AC11" s="5"/>
      <c r="AE11" s="5"/>
      <c r="AG11" s="38"/>
    </row>
    <row r="12" spans="1:33" hidden="1" x14ac:dyDescent="0.25">
      <c r="H12" s="38"/>
      <c r="K12" s="5"/>
      <c r="L12" s="5"/>
      <c r="M12" s="38"/>
      <c r="N12" s="5"/>
      <c r="Q12" s="5"/>
      <c r="S12" s="5"/>
      <c r="U12" s="38"/>
      <c r="W12" s="5"/>
      <c r="Y12" s="5"/>
      <c r="AA12" s="38"/>
      <c r="AC12" s="5"/>
      <c r="AE12" s="5"/>
      <c r="AG12" s="38"/>
    </row>
    <row r="13" spans="1:33" x14ac:dyDescent="0.25">
      <c r="A13" s="4" t="s">
        <v>2</v>
      </c>
      <c r="K13" s="7">
        <f>+'GJ 00_01'!AB13</f>
        <v>0</v>
      </c>
      <c r="M13" s="28">
        <v>1</v>
      </c>
      <c r="S13" s="7">
        <f>+'GJ 01_02'!AO13</f>
        <v>0</v>
      </c>
      <c r="U13" s="28">
        <v>1</v>
      </c>
      <c r="Y13" s="7">
        <f>+'GJ 00_01'!AH13</f>
        <v>0</v>
      </c>
      <c r="AA13" s="28">
        <v>1</v>
      </c>
      <c r="AE13" s="7">
        <f>+'GJ 01_02'!AU13</f>
        <v>0</v>
      </c>
      <c r="AG13" s="28">
        <v>1</v>
      </c>
    </row>
    <row r="14" spans="1:33" x14ac:dyDescent="0.25">
      <c r="A14" s="4" t="s">
        <v>3</v>
      </c>
      <c r="H14" s="30"/>
      <c r="K14" s="11">
        <f>+'GJ 00_01'!AB14</f>
        <v>0</v>
      </c>
      <c r="L14" s="12"/>
      <c r="M14" s="30" t="e">
        <f>-K14/K$13</f>
        <v>#DIV/0!</v>
      </c>
      <c r="N14" s="12"/>
      <c r="Q14" s="12"/>
      <c r="S14" s="11">
        <f>+'GJ 01_02'!AO14</f>
        <v>0</v>
      </c>
      <c r="U14" s="30" t="e">
        <f>-S14/S$13</f>
        <v>#DIV/0!</v>
      </c>
      <c r="W14" s="12"/>
      <c r="Y14" s="11">
        <f>+'GJ 00_01'!AH14</f>
        <v>0</v>
      </c>
      <c r="AA14" s="30" t="e">
        <f>-Y14/Y$13</f>
        <v>#DIV/0!</v>
      </c>
      <c r="AC14" s="12"/>
      <c r="AE14" s="11">
        <f>+'GJ 01_02'!AU14</f>
        <v>0</v>
      </c>
      <c r="AG14" s="30" t="e">
        <f>-AE14/AE$13</f>
        <v>#DIV/0!</v>
      </c>
    </row>
    <row r="15" spans="1:33" ht="6" customHeight="1" x14ac:dyDescent="0.25"/>
    <row r="16" spans="1:33" x14ac:dyDescent="0.25">
      <c r="A16" s="4" t="s">
        <v>4</v>
      </c>
      <c r="B16" s="4" t="s">
        <v>5</v>
      </c>
      <c r="H16" s="30"/>
      <c r="K16" s="7">
        <f>+K13+K14</f>
        <v>0</v>
      </c>
      <c r="M16" s="30" t="e">
        <f>K16/K$13</f>
        <v>#DIV/0!</v>
      </c>
      <c r="S16" s="7">
        <f>+S13+S14</f>
        <v>0</v>
      </c>
      <c r="U16" s="30" t="e">
        <f>S16/S$13</f>
        <v>#DIV/0!</v>
      </c>
      <c r="Y16" s="7">
        <f>+Y13+Y14</f>
        <v>0</v>
      </c>
      <c r="AA16" s="30" t="e">
        <f>Y16/Y$13</f>
        <v>#DIV/0!</v>
      </c>
      <c r="AE16" s="7">
        <f>+AE13+AE14</f>
        <v>0</v>
      </c>
      <c r="AG16" s="30" t="e">
        <f>AE16/AE$13</f>
        <v>#DIV/0!</v>
      </c>
    </row>
    <row r="17" spans="1:34" ht="7.5" customHeight="1" x14ac:dyDescent="0.25"/>
    <row r="18" spans="1:34" x14ac:dyDescent="0.25">
      <c r="A18" s="4" t="s">
        <v>6</v>
      </c>
      <c r="H18" s="30"/>
      <c r="K18" s="7">
        <f>+'GJ 00_01'!AB18</f>
        <v>0</v>
      </c>
      <c r="M18" s="30" t="e">
        <f>-K18/K$13</f>
        <v>#DIV/0!</v>
      </c>
      <c r="O18" s="6"/>
      <c r="S18" s="7">
        <f>+'GJ 01_02'!AO18</f>
        <v>0</v>
      </c>
      <c r="T18" s="6"/>
      <c r="U18" s="30" t="e">
        <f>-S18/S$13</f>
        <v>#DIV/0!</v>
      </c>
      <c r="Y18" s="7">
        <f>+'GJ 00_01'!AH18</f>
        <v>0</v>
      </c>
      <c r="Z18" s="6"/>
      <c r="AA18" s="30" t="e">
        <f>-Y18/Y$13</f>
        <v>#DIV/0!</v>
      </c>
      <c r="AE18" s="7">
        <f>+'GJ 01_02'!AU18</f>
        <v>0</v>
      </c>
      <c r="AF18" s="6"/>
      <c r="AG18" s="30" t="e">
        <f>-AE18/AE$13</f>
        <v>#DIV/0!</v>
      </c>
      <c r="AH18" s="6"/>
    </row>
    <row r="19" spans="1:34" x14ac:dyDescent="0.25">
      <c r="A19" s="4" t="s">
        <v>26</v>
      </c>
      <c r="H19" s="30"/>
      <c r="K19" s="7">
        <f>+'GJ 00_01'!AB19</f>
        <v>0</v>
      </c>
      <c r="M19" s="30" t="e">
        <f>-K19/K$13</f>
        <v>#DIV/0!</v>
      </c>
      <c r="O19" s="6"/>
      <c r="S19" s="7">
        <f>+'GJ 01_02'!AO19</f>
        <v>0</v>
      </c>
      <c r="T19" s="6"/>
      <c r="U19" s="30" t="e">
        <f>-S19/S$13</f>
        <v>#DIV/0!</v>
      </c>
      <c r="Y19" s="7">
        <f>+'GJ 00_01'!AH19</f>
        <v>0</v>
      </c>
      <c r="Z19" s="6"/>
      <c r="AA19" s="30" t="e">
        <f>-Y19/Y$13</f>
        <v>#DIV/0!</v>
      </c>
      <c r="AE19" s="7">
        <f>+'GJ 01_02'!AU19</f>
        <v>0</v>
      </c>
      <c r="AF19" s="6"/>
      <c r="AG19" s="30" t="e">
        <f>-AE19/AE$13</f>
        <v>#DIV/0!</v>
      </c>
      <c r="AH19" s="6"/>
    </row>
    <row r="20" spans="1:34" x14ac:dyDescent="0.25">
      <c r="A20" s="4" t="s">
        <v>15</v>
      </c>
      <c r="I20" s="7">
        <f>+'GJ 00_01'!Z20</f>
        <v>0</v>
      </c>
      <c r="N20" s="12"/>
      <c r="O20" s="6"/>
      <c r="Q20" s="7">
        <f>+'GJ 01_02'!AM20</f>
        <v>0</v>
      </c>
      <c r="T20" s="6"/>
      <c r="W20" s="7">
        <f>+'GJ 00_01'!AF20</f>
        <v>0</v>
      </c>
      <c r="Z20" s="6"/>
      <c r="AC20" s="7">
        <f>+'GJ 01_02'!AS20</f>
        <v>0</v>
      </c>
      <c r="AF20" s="6"/>
    </row>
    <row r="21" spans="1:34" x14ac:dyDescent="0.25">
      <c r="A21" s="4" t="s">
        <v>28</v>
      </c>
      <c r="H21" s="30"/>
      <c r="I21" s="7">
        <f>+'GJ 00_01'!Z21</f>
        <v>0</v>
      </c>
      <c r="J21" s="12"/>
      <c r="K21" s="12">
        <f>+I20+I21</f>
        <v>0</v>
      </c>
      <c r="L21" s="12"/>
      <c r="M21" s="30" t="e">
        <f>-K21/K$13</f>
        <v>#DIV/0!</v>
      </c>
      <c r="N21" s="12"/>
      <c r="O21" s="6"/>
      <c r="Q21" s="7">
        <f>+'GJ 01_02'!AM21</f>
        <v>0</v>
      </c>
      <c r="R21" s="12"/>
      <c r="S21" s="12">
        <f>+Q20+Q21</f>
        <v>0</v>
      </c>
      <c r="T21" s="6"/>
      <c r="U21" s="30" t="e">
        <f>-S21/S$13</f>
        <v>#DIV/0!</v>
      </c>
      <c r="W21" s="7">
        <f>+'GJ 00_01'!AF21</f>
        <v>0</v>
      </c>
      <c r="X21" s="12"/>
      <c r="Y21" s="12">
        <f>+W20+W21</f>
        <v>0</v>
      </c>
      <c r="Z21" s="6"/>
      <c r="AA21" s="30" t="e">
        <f>-Y21/Y$13</f>
        <v>#DIV/0!</v>
      </c>
      <c r="AC21" s="7">
        <f>+'GJ 01_02'!AS21</f>
        <v>0</v>
      </c>
      <c r="AD21" s="12"/>
      <c r="AE21" s="12">
        <f>+AC20+AC21</f>
        <v>0</v>
      </c>
      <c r="AF21" s="6"/>
      <c r="AG21" s="30" t="e">
        <f>-AE21/AE$13</f>
        <v>#DIV/0!</v>
      </c>
    </row>
    <row r="22" spans="1:34" ht="6.75" customHeight="1" x14ac:dyDescent="0.25">
      <c r="H22" s="30"/>
      <c r="I22" s="12"/>
      <c r="J22" s="12"/>
      <c r="K22" s="12"/>
      <c r="L22" s="12"/>
      <c r="M22" s="30"/>
      <c r="N22" s="12"/>
      <c r="O22" s="6"/>
      <c r="Q22" s="12"/>
      <c r="R22" s="12"/>
      <c r="S22" s="12"/>
      <c r="T22" s="6"/>
      <c r="U22" s="30"/>
      <c r="W22" s="12"/>
      <c r="X22" s="12"/>
      <c r="Y22" s="12"/>
      <c r="Z22" s="6"/>
      <c r="AA22" s="30"/>
      <c r="AC22" s="12"/>
      <c r="AD22" s="12"/>
      <c r="AE22" s="12"/>
      <c r="AF22" s="6"/>
      <c r="AG22" s="30"/>
    </row>
    <row r="23" spans="1:34" x14ac:dyDescent="0.25">
      <c r="A23" s="4" t="s">
        <v>33</v>
      </c>
      <c r="H23" s="30"/>
      <c r="I23" s="12"/>
      <c r="J23" s="12"/>
      <c r="K23" s="7">
        <f>+'GJ 00_01'!AB23</f>
        <v>0</v>
      </c>
      <c r="L23" s="12"/>
      <c r="M23" s="30" t="e">
        <f>-K23/K$13</f>
        <v>#DIV/0!</v>
      </c>
      <c r="N23" s="12"/>
      <c r="O23" s="6"/>
      <c r="Q23" s="12"/>
      <c r="R23" s="12"/>
      <c r="S23" s="7">
        <f>+'GJ 01_02'!AO23</f>
        <v>0</v>
      </c>
      <c r="T23" s="6"/>
      <c r="U23" s="30" t="e">
        <f>-S23/S$13</f>
        <v>#DIV/0!</v>
      </c>
      <c r="W23" s="12"/>
      <c r="X23" s="12"/>
      <c r="Y23" s="7">
        <f>+'GJ 00_01'!AH23</f>
        <v>0</v>
      </c>
      <c r="Z23" s="6"/>
      <c r="AA23" s="30" t="e">
        <f>-Y23/Y$13</f>
        <v>#DIV/0!</v>
      </c>
      <c r="AC23" s="12"/>
      <c r="AD23" s="12"/>
      <c r="AE23" s="7">
        <f>+'GJ 01_02'!AU23</f>
        <v>0</v>
      </c>
      <c r="AF23" s="6"/>
      <c r="AG23" s="30" t="e">
        <f>-AE23/AE$13</f>
        <v>#DIV/0!</v>
      </c>
    </row>
    <row r="24" spans="1:34" x14ac:dyDescent="0.25">
      <c r="A24" s="4" t="s">
        <v>39</v>
      </c>
      <c r="H24" s="30"/>
      <c r="I24" s="12"/>
      <c r="J24" s="12"/>
      <c r="K24" s="7">
        <f>+'GJ 00_01'!AB24</f>
        <v>0</v>
      </c>
      <c r="L24" s="12"/>
      <c r="M24" s="30" t="e">
        <f>K24/K$13</f>
        <v>#DIV/0!</v>
      </c>
      <c r="N24" s="12"/>
      <c r="O24" s="6"/>
      <c r="Q24" s="12"/>
      <c r="R24" s="12"/>
      <c r="S24" s="7">
        <f>+'GJ 01_02'!AO24</f>
        <v>0</v>
      </c>
      <c r="T24" s="6"/>
      <c r="U24" s="30" t="e">
        <f>-S24/S$13</f>
        <v>#DIV/0!</v>
      </c>
      <c r="W24" s="12"/>
      <c r="X24" s="12"/>
      <c r="Y24" s="7">
        <f>+'GJ 00_01'!AH24</f>
        <v>0</v>
      </c>
      <c r="Z24" s="6"/>
      <c r="AA24" s="30" t="e">
        <f>Y24/Y$13</f>
        <v>#DIV/0!</v>
      </c>
      <c r="AC24" s="12"/>
      <c r="AD24" s="12"/>
      <c r="AE24" s="7">
        <f>+'GJ 01_02'!AU24</f>
        <v>0</v>
      </c>
      <c r="AF24" s="6"/>
      <c r="AG24" s="30" t="e">
        <f>-AE24/AE$13</f>
        <v>#DIV/0!</v>
      </c>
    </row>
    <row r="25" spans="1:34" x14ac:dyDescent="0.25">
      <c r="A25" s="4" t="s">
        <v>27</v>
      </c>
      <c r="H25" s="30"/>
      <c r="I25" s="12"/>
      <c r="K25" s="11">
        <f>+'GJ 00_01'!AB25</f>
        <v>0</v>
      </c>
      <c r="L25" s="12"/>
      <c r="M25" s="30" t="e">
        <f>-K25/K$13</f>
        <v>#DIV/0!</v>
      </c>
      <c r="N25" s="12"/>
      <c r="O25" s="6"/>
      <c r="Q25" s="12"/>
      <c r="S25" s="11">
        <f>+'GJ 01_02'!AO25</f>
        <v>0</v>
      </c>
      <c r="T25" s="6"/>
      <c r="U25" s="30" t="e">
        <f>S25/S$13</f>
        <v>#DIV/0!</v>
      </c>
      <c r="W25" s="12"/>
      <c r="Y25" s="11">
        <f>+'GJ 00_01'!AH25</f>
        <v>0</v>
      </c>
      <c r="Z25" s="6"/>
      <c r="AA25" s="30" t="e">
        <f>-Y25/Y$13</f>
        <v>#DIV/0!</v>
      </c>
      <c r="AC25" s="12"/>
      <c r="AE25" s="11">
        <f>+'GJ 01_02'!AU25</f>
        <v>0</v>
      </c>
      <c r="AF25" s="6"/>
      <c r="AG25" s="30" t="e">
        <f>-AE25/AE$13</f>
        <v>#DIV/0!</v>
      </c>
    </row>
    <row r="26" spans="1:34" ht="6.75" customHeight="1" x14ac:dyDescent="0.25">
      <c r="A26" s="4" t="s">
        <v>7</v>
      </c>
      <c r="H26" s="30"/>
      <c r="K26" s="12"/>
      <c r="L26" s="12"/>
      <c r="M26" s="30"/>
      <c r="N26" s="12"/>
      <c r="Q26" s="12"/>
      <c r="S26" s="12"/>
      <c r="U26" s="30"/>
      <c r="W26" s="12"/>
      <c r="Y26" s="12"/>
      <c r="AA26" s="30"/>
      <c r="AC26" s="12"/>
      <c r="AE26" s="12"/>
      <c r="AG26" s="30"/>
    </row>
    <row r="27" spans="1:34" x14ac:dyDescent="0.25">
      <c r="A27" s="4" t="s">
        <v>7</v>
      </c>
      <c r="B27" s="4" t="s">
        <v>34</v>
      </c>
      <c r="H27" s="30"/>
      <c r="J27" s="6"/>
      <c r="K27" s="7">
        <f>+K16+K18+K19+K21+K25+K23+K24</f>
        <v>0</v>
      </c>
      <c r="M27" s="30" t="e">
        <f>K27/K$13</f>
        <v>#DIV/0!</v>
      </c>
      <c r="R27" s="6"/>
      <c r="S27" s="7">
        <f>+S16+S18+S19+S21+S25+S23+S24</f>
        <v>0</v>
      </c>
      <c r="U27" s="30" t="e">
        <f>S27/S$13</f>
        <v>#DIV/0!</v>
      </c>
      <c r="X27" s="6"/>
      <c r="Y27" s="7">
        <f>+Y16+Y18+Y19+Y21+Y25+Y23+Y24</f>
        <v>0</v>
      </c>
      <c r="AA27" s="30" t="e">
        <f>-Y27/Y$13</f>
        <v>#DIV/0!</v>
      </c>
      <c r="AD27" s="6"/>
      <c r="AE27" s="7">
        <f>+AE16+AE18+AE19+AE21+AE25+AE23+AE24</f>
        <v>0</v>
      </c>
      <c r="AG27" s="30" t="e">
        <f>-AE27/AE$13</f>
        <v>#DIV/0!</v>
      </c>
    </row>
    <row r="28" spans="1:34" ht="9.75" customHeight="1" x14ac:dyDescent="0.25">
      <c r="H28" s="30"/>
      <c r="J28" s="6"/>
      <c r="M28" s="30"/>
      <c r="R28" s="6"/>
      <c r="U28" s="30"/>
      <c r="X28" s="6"/>
      <c r="AA28" s="30"/>
      <c r="AD28" s="6"/>
      <c r="AG28" s="30"/>
    </row>
    <row r="29" spans="1:34" hidden="1" x14ac:dyDescent="0.25">
      <c r="B29" s="4" t="s">
        <v>8</v>
      </c>
      <c r="H29" s="30"/>
      <c r="J29" s="12"/>
      <c r="K29" s="11">
        <v>0</v>
      </c>
      <c r="L29" s="12"/>
      <c r="M29" s="30"/>
      <c r="N29" s="12"/>
      <c r="Q29" s="12"/>
      <c r="R29" s="12"/>
      <c r="S29" s="11">
        <v>0</v>
      </c>
      <c r="U29" s="30"/>
      <c r="W29" s="12"/>
      <c r="X29" s="12"/>
      <c r="Y29" s="11">
        <v>0</v>
      </c>
      <c r="AA29" s="30"/>
      <c r="AC29" s="12"/>
      <c r="AD29" s="12"/>
      <c r="AE29" s="11">
        <v>0</v>
      </c>
      <c r="AG29" s="30"/>
    </row>
    <row r="30" spans="1:34" hidden="1" x14ac:dyDescent="0.25">
      <c r="C30" s="4" t="s">
        <v>7</v>
      </c>
      <c r="J30" s="12"/>
      <c r="R30" s="12"/>
      <c r="S30" s="39"/>
      <c r="X30" s="12"/>
      <c r="Y30" s="39"/>
      <c r="AD30" s="12"/>
      <c r="AE30" s="39"/>
    </row>
    <row r="31" spans="1:34" hidden="1" x14ac:dyDescent="0.25">
      <c r="B31" s="4" t="s">
        <v>40</v>
      </c>
      <c r="H31" s="30"/>
      <c r="K31" s="7">
        <f>+K27+K29</f>
        <v>0</v>
      </c>
      <c r="M31" s="30" t="e">
        <f>K31/K$13</f>
        <v>#DIV/0!</v>
      </c>
      <c r="S31" s="7">
        <f>+S27+S29</f>
        <v>0</v>
      </c>
      <c r="U31" s="30" t="e">
        <f>S31/S$13</f>
        <v>#DIV/0!</v>
      </c>
      <c r="Y31" s="7">
        <f>+Y27+Y29</f>
        <v>0</v>
      </c>
      <c r="AA31" s="30" t="e">
        <f>Y31/Y$13</f>
        <v>#DIV/0!</v>
      </c>
      <c r="AE31" s="7">
        <f>+AE27+AE29</f>
        <v>0</v>
      </c>
      <c r="AG31" s="30" t="e">
        <f>AE31/AE$13</f>
        <v>#DIV/0!</v>
      </c>
    </row>
    <row r="32" spans="1:34" hidden="1" x14ac:dyDescent="0.25"/>
    <row r="33" spans="1:33" x14ac:dyDescent="0.25">
      <c r="B33" s="4" t="s">
        <v>43</v>
      </c>
      <c r="K33" s="7">
        <f>+'GJ 00_01'!AB33</f>
        <v>0</v>
      </c>
      <c r="S33" s="7">
        <f>+'GJ 01_02'!AO33</f>
        <v>0</v>
      </c>
      <c r="Y33" s="7">
        <f>+'GJ 00_01'!AH33</f>
        <v>0</v>
      </c>
      <c r="AE33" s="7">
        <f>+'GJ 01_02'!AU33</f>
        <v>0</v>
      </c>
      <c r="AG33" s="30" t="e">
        <f>AE33/AE$13</f>
        <v>#DIV/0!</v>
      </c>
    </row>
    <row r="34" spans="1:33" x14ac:dyDescent="0.25">
      <c r="B34" s="4" t="s">
        <v>32</v>
      </c>
      <c r="H34" s="30"/>
      <c r="I34" s="7"/>
      <c r="K34" s="7">
        <f>+'GJ 00_01'!AB34</f>
        <v>0</v>
      </c>
      <c r="M34" s="30" t="e">
        <f>K34/K$13</f>
        <v>#DIV/0!</v>
      </c>
      <c r="S34" s="7">
        <f>+'GJ 01_02'!AO34</f>
        <v>0</v>
      </c>
      <c r="U34" s="30" t="e">
        <f>S34/S$13</f>
        <v>#DIV/0!</v>
      </c>
      <c r="Y34" s="7">
        <f>+'GJ 00_01'!AH34</f>
        <v>0</v>
      </c>
      <c r="AA34" s="30" t="e">
        <f>Y34/Y$13</f>
        <v>#DIV/0!</v>
      </c>
      <c r="AE34" s="7">
        <f>+'GJ 01_02'!AU34</f>
        <v>0</v>
      </c>
      <c r="AG34" s="30" t="e">
        <f>-AE34/AE$13</f>
        <v>#DIV/0!</v>
      </c>
    </row>
    <row r="35" spans="1:33" x14ac:dyDescent="0.25">
      <c r="B35" s="4" t="s">
        <v>42</v>
      </c>
      <c r="K35" s="7">
        <f>+'GJ 00_01'!AB35</f>
        <v>0</v>
      </c>
      <c r="S35" s="7">
        <f>+'GJ 01_02'!AO35</f>
        <v>0</v>
      </c>
      <c r="U35" s="30" t="e">
        <f>-S35/S$13</f>
        <v>#DIV/0!</v>
      </c>
      <c r="Y35" s="7">
        <f>+'GJ 00_01'!AH35</f>
        <v>0</v>
      </c>
      <c r="AA35" s="30" t="e">
        <f>-Y35/Y$13</f>
        <v>#DIV/0!</v>
      </c>
      <c r="AE35" s="7">
        <f>+'GJ 01_02'!AU35</f>
        <v>0</v>
      </c>
      <c r="AG35" s="30" t="e">
        <f>-AE35/AE$13</f>
        <v>#DIV/0!</v>
      </c>
    </row>
    <row r="36" spans="1:33" ht="6.75" customHeight="1" x14ac:dyDescent="0.25">
      <c r="H36" s="30"/>
      <c r="I36" s="12"/>
      <c r="K36" s="11"/>
      <c r="M36" s="30"/>
      <c r="Q36" s="12"/>
      <c r="S36" s="11"/>
      <c r="U36" s="30"/>
      <c r="W36" s="12"/>
      <c r="Y36" s="11"/>
      <c r="AA36" s="30"/>
      <c r="AC36" s="12"/>
      <c r="AE36" s="11"/>
      <c r="AG36" s="30"/>
    </row>
    <row r="37" spans="1:33" ht="6" customHeight="1" x14ac:dyDescent="0.25">
      <c r="B37"/>
      <c r="S37" s="12"/>
      <c r="Y37" s="12"/>
      <c r="AE37" s="12"/>
    </row>
    <row r="38" spans="1:33" x14ac:dyDescent="0.25">
      <c r="B38" s="4" t="s">
        <v>9</v>
      </c>
      <c r="H38" s="30"/>
      <c r="K38" s="7">
        <f>+K31+K34</f>
        <v>0</v>
      </c>
      <c r="M38" s="30" t="e">
        <f>K38/K$13</f>
        <v>#DIV/0!</v>
      </c>
      <c r="S38" s="7">
        <f>+S31+S34+S35+S33</f>
        <v>0</v>
      </c>
      <c r="U38" s="30" t="e">
        <f>S38/S$13</f>
        <v>#DIV/0!</v>
      </c>
      <c r="Y38" s="7">
        <f>+Y31+Y34+Y35</f>
        <v>0</v>
      </c>
      <c r="AA38" s="30" t="e">
        <f>-Y38/Y$13</f>
        <v>#DIV/0!</v>
      </c>
      <c r="AE38" s="7">
        <f>+AE31+AE34+AE35+AE33</f>
        <v>0</v>
      </c>
      <c r="AG38" s="30" t="e">
        <f>-AE38/AE$13</f>
        <v>#DIV/0!</v>
      </c>
    </row>
    <row r="39" spans="1:33" ht="8.25" customHeight="1" x14ac:dyDescent="0.25">
      <c r="A39" s="10" t="s">
        <v>7</v>
      </c>
    </row>
    <row r="40" spans="1:33" x14ac:dyDescent="0.25">
      <c r="K40" s="4"/>
      <c r="L40" s="4"/>
      <c r="S40" s="4"/>
      <c r="Y40" s="4"/>
      <c r="AE40" s="4"/>
    </row>
    <row r="41" spans="1:33" x14ac:dyDescent="0.25">
      <c r="A41" s="4" t="s">
        <v>69</v>
      </c>
      <c r="K41" s="4"/>
      <c r="L41" s="4"/>
      <c r="S41" s="7">
        <f>+'GJ 01_02'!AO40</f>
        <v>0</v>
      </c>
      <c r="Y41" s="4"/>
      <c r="AE41" s="12">
        <f>+'GJ 01_02'!AU40</f>
        <v>0</v>
      </c>
      <c r="AG41" s="30" t="e">
        <f>AE41/AE$13</f>
        <v>#DIV/0!</v>
      </c>
    </row>
    <row r="42" spans="1:33" x14ac:dyDescent="0.25">
      <c r="A42" s="4" t="s">
        <v>31</v>
      </c>
      <c r="H42" s="30"/>
      <c r="K42" s="11">
        <f>+'GJ 00_01'!AB41</f>
        <v>0</v>
      </c>
      <c r="L42" s="12"/>
      <c r="M42" s="30" t="e">
        <f>-K42/K$13</f>
        <v>#DIV/0!</v>
      </c>
      <c r="S42" s="11">
        <f>+'GJ 01_02'!AO41</f>
        <v>0</v>
      </c>
      <c r="U42" s="30" t="e">
        <f>-S42/S$13</f>
        <v>#DIV/0!</v>
      </c>
      <c r="Y42" s="11">
        <f>+'GJ 00_01'!AH41</f>
        <v>0</v>
      </c>
      <c r="AA42" s="30" t="e">
        <f>Y42/Y$13</f>
        <v>#DIV/0!</v>
      </c>
      <c r="AE42" s="11">
        <f>+'GJ 01_02'!AU41</f>
        <v>0</v>
      </c>
      <c r="AG42" s="30" t="e">
        <f>AE42/AE$13</f>
        <v>#DIV/0!</v>
      </c>
    </row>
    <row r="43" spans="1:33" ht="10.5" customHeight="1" x14ac:dyDescent="0.25">
      <c r="H43" s="30"/>
      <c r="K43" s="12"/>
      <c r="L43" s="12"/>
      <c r="M43" s="30"/>
      <c r="S43" s="12"/>
      <c r="U43" s="30"/>
      <c r="Y43" s="12"/>
      <c r="AA43" s="30"/>
      <c r="AE43" s="12"/>
      <c r="AG43" s="30"/>
    </row>
    <row r="44" spans="1:33" ht="16.5" thickBot="1" x14ac:dyDescent="0.3">
      <c r="B44" s="4" t="s">
        <v>16</v>
      </c>
      <c r="H44" s="30"/>
      <c r="J44" s="12"/>
      <c r="K44" s="15">
        <f>+K38+K42</f>
        <v>0</v>
      </c>
      <c r="L44" s="12"/>
      <c r="M44" s="30" t="e">
        <f>K44/K$13</f>
        <v>#DIV/0!</v>
      </c>
      <c r="N44" s="12"/>
      <c r="Q44" s="12"/>
      <c r="R44" s="12"/>
      <c r="S44" s="15">
        <f>+S38+S42+S41</f>
        <v>0</v>
      </c>
      <c r="U44" s="30" t="e">
        <f>S44/S$13</f>
        <v>#DIV/0!</v>
      </c>
      <c r="W44" s="12"/>
      <c r="X44" s="12"/>
      <c r="Y44" s="15">
        <f>+Y38+Y42</f>
        <v>0</v>
      </c>
      <c r="AA44" s="30" t="e">
        <f>-Y44/Y$13</f>
        <v>#DIV/0!</v>
      </c>
      <c r="AC44" s="12"/>
      <c r="AD44" s="12"/>
      <c r="AE44" s="15">
        <f>+AE38+AE42+AE41</f>
        <v>0</v>
      </c>
      <c r="AG44" s="30" t="e">
        <f>-AE44/AE$13</f>
        <v>#DIV/0!</v>
      </c>
    </row>
    <row r="45" spans="1:33" ht="16.5" thickTop="1" x14ac:dyDescent="0.25">
      <c r="H45" s="30"/>
      <c r="J45" s="12"/>
      <c r="K45" s="12"/>
      <c r="L45" s="12"/>
      <c r="M45" s="30"/>
      <c r="N45" s="12"/>
      <c r="Q45" s="12"/>
      <c r="R45" s="12"/>
      <c r="S45" s="12"/>
      <c r="U45" s="30"/>
      <c r="W45" s="12"/>
      <c r="X45" s="12"/>
      <c r="Y45" s="12"/>
      <c r="AA45" s="30"/>
      <c r="AC45" s="12"/>
      <c r="AD45" s="12"/>
      <c r="AE45" s="12"/>
      <c r="AG45" s="30"/>
    </row>
    <row r="46" spans="1:33" x14ac:dyDescent="0.25">
      <c r="A46" s="4" t="s">
        <v>29</v>
      </c>
      <c r="J46" s="12"/>
      <c r="K46" s="6"/>
      <c r="L46" s="6"/>
      <c r="N46" s="6"/>
      <c r="Q46" s="6"/>
      <c r="R46" s="12"/>
      <c r="S46" s="6"/>
      <c r="W46" s="6"/>
      <c r="X46" s="12"/>
      <c r="Y46" s="6"/>
      <c r="AC46" s="6"/>
      <c r="AD46" s="12"/>
      <c r="AE46" s="6"/>
    </row>
    <row r="47" spans="1:33" ht="10.5" customHeight="1" x14ac:dyDescent="0.25">
      <c r="J47" s="12"/>
      <c r="K47" s="6"/>
      <c r="L47" s="6"/>
      <c r="N47" s="6"/>
      <c r="Q47" s="6"/>
      <c r="R47" s="12"/>
      <c r="S47" s="6"/>
      <c r="W47" s="6"/>
      <c r="X47" s="12"/>
      <c r="Y47" s="6"/>
      <c r="AC47" s="6"/>
      <c r="AD47" s="12"/>
      <c r="AE47" s="6"/>
    </row>
    <row r="48" spans="1:33" ht="16.5" thickBot="1" x14ac:dyDescent="0.3">
      <c r="B48" s="4" t="s">
        <v>11</v>
      </c>
      <c r="H48" s="30"/>
      <c r="J48" s="12"/>
      <c r="K48" s="16" t="e">
        <f>+K44/K55*1000</f>
        <v>#DIV/0!</v>
      </c>
      <c r="L48" s="25"/>
      <c r="M48" s="30"/>
      <c r="N48" s="25"/>
      <c r="Q48" s="25"/>
      <c r="R48" s="12"/>
      <c r="S48" s="16" t="e">
        <f>+S44/S55*1000</f>
        <v>#DIV/0!</v>
      </c>
      <c r="U48" s="30"/>
      <c r="W48" s="25"/>
      <c r="X48" s="12"/>
      <c r="Y48" s="16" t="e">
        <f>+Y44/Y55*1000</f>
        <v>#DIV/0!</v>
      </c>
      <c r="AA48" s="30"/>
      <c r="AC48" s="25"/>
      <c r="AD48" s="12"/>
      <c r="AE48" s="16" t="e">
        <f>+AE44/AE55*1000</f>
        <v>#DIV/0!</v>
      </c>
      <c r="AG48" s="30"/>
    </row>
    <row r="49" spans="1:33" ht="9.75" customHeight="1" thickTop="1" x14ac:dyDescent="0.25">
      <c r="A49"/>
      <c r="J49" s="12"/>
      <c r="K49" s="6"/>
      <c r="L49" s="6"/>
      <c r="N49" s="6"/>
      <c r="Q49" s="6"/>
      <c r="R49" s="12"/>
      <c r="S49" s="6"/>
      <c r="W49" s="6"/>
      <c r="X49" s="12"/>
      <c r="Y49" s="6"/>
      <c r="AC49" s="6"/>
      <c r="AD49" s="12"/>
      <c r="AE49" s="6"/>
    </row>
    <row r="50" spans="1:33" ht="16.5" thickBot="1" x14ac:dyDescent="0.3">
      <c r="B50" s="4" t="s">
        <v>12</v>
      </c>
      <c r="H50" s="30"/>
      <c r="J50" s="12"/>
      <c r="K50" s="24" t="e">
        <f>+K44/K57*1000</f>
        <v>#DIV/0!</v>
      </c>
      <c r="L50" s="33"/>
      <c r="M50" s="30"/>
      <c r="N50" s="25"/>
      <c r="Q50" s="25"/>
      <c r="R50" s="12"/>
      <c r="S50" s="44" t="e">
        <f>+S44/S57*1000</f>
        <v>#DIV/0!</v>
      </c>
      <c r="U50" s="30"/>
      <c r="W50" s="25"/>
      <c r="X50" s="12"/>
      <c r="Y50" s="44" t="e">
        <f>+Y44/Y57*1000</f>
        <v>#DIV/0!</v>
      </c>
      <c r="AA50" s="30"/>
      <c r="AC50" s="25"/>
      <c r="AD50" s="12"/>
      <c r="AE50" s="44" t="e">
        <f>+AE44/AE57*1000</f>
        <v>#DIV/0!</v>
      </c>
      <c r="AG50" s="30"/>
    </row>
    <row r="51" spans="1:33" ht="16.5" thickTop="1" x14ac:dyDescent="0.25">
      <c r="J51" s="12"/>
      <c r="K51" s="6"/>
      <c r="L51" s="6"/>
      <c r="N51" s="6"/>
      <c r="Q51" s="6"/>
      <c r="R51" s="12"/>
      <c r="S51" s="6"/>
      <c r="W51" s="6"/>
      <c r="X51" s="12"/>
      <c r="Y51" s="6"/>
      <c r="AC51" s="6"/>
      <c r="AD51" s="12"/>
      <c r="AE51" s="6"/>
    </row>
    <row r="52" spans="1:33" x14ac:dyDescent="0.25">
      <c r="A52" s="4" t="s">
        <v>10</v>
      </c>
      <c r="J52" s="12"/>
      <c r="K52" s="6"/>
      <c r="L52" s="6"/>
      <c r="N52" s="6"/>
      <c r="Q52" s="6"/>
      <c r="R52" s="12"/>
      <c r="S52" s="6"/>
      <c r="W52" s="6"/>
      <c r="X52" s="12"/>
      <c r="Y52" s="6"/>
      <c r="AC52" s="6"/>
      <c r="AD52" s="12"/>
      <c r="AE52" s="6"/>
    </row>
    <row r="53" spans="1:33" x14ac:dyDescent="0.25">
      <c r="A53" s="4" t="s">
        <v>17</v>
      </c>
      <c r="H53" s="31"/>
      <c r="J53"/>
      <c r="K53"/>
      <c r="L53"/>
      <c r="M53" s="31"/>
      <c r="N53"/>
      <c r="Q53"/>
      <c r="R53"/>
      <c r="S53"/>
      <c r="U53" s="31"/>
      <c r="W53"/>
      <c r="X53"/>
      <c r="Y53"/>
      <c r="AA53" s="31"/>
      <c r="AC53"/>
      <c r="AD53"/>
      <c r="AE53"/>
      <c r="AG53" s="31"/>
    </row>
    <row r="54" spans="1:33" ht="9" customHeight="1" x14ac:dyDescent="0.25">
      <c r="J54" s="12"/>
      <c r="K54" s="6"/>
      <c r="L54" s="6"/>
      <c r="N54" s="6"/>
      <c r="Q54" s="6"/>
      <c r="R54" s="12"/>
      <c r="S54" s="6"/>
      <c r="W54" s="6"/>
      <c r="X54" s="12"/>
      <c r="Y54" s="6"/>
      <c r="AC54" s="6"/>
      <c r="AD54" s="12"/>
      <c r="AE54" s="6"/>
    </row>
    <row r="55" spans="1:33" ht="16.5" thickBot="1" x14ac:dyDescent="0.3">
      <c r="B55" s="4" t="s">
        <v>11</v>
      </c>
      <c r="H55" s="30"/>
      <c r="J55" s="12"/>
      <c r="K55" s="22"/>
      <c r="L55" s="34"/>
      <c r="M55" s="30"/>
      <c r="N55" s="13"/>
      <c r="Q55" s="13"/>
      <c r="R55" s="12"/>
      <c r="S55" s="22"/>
      <c r="U55" s="30"/>
      <c r="W55" s="13"/>
      <c r="X55" s="12"/>
      <c r="Y55" s="22"/>
      <c r="AA55" s="30"/>
      <c r="AC55" s="13"/>
      <c r="AD55" s="12"/>
      <c r="AE55" s="22"/>
      <c r="AG55" s="30"/>
    </row>
    <row r="56" spans="1:33" ht="8.25" customHeight="1" thickTop="1" x14ac:dyDescent="0.25">
      <c r="J56" s="12"/>
      <c r="K56" s="6"/>
      <c r="L56" s="6"/>
      <c r="N56" s="6"/>
      <c r="Q56" s="6"/>
      <c r="R56" s="12"/>
      <c r="S56" s="6"/>
      <c r="W56" s="6"/>
      <c r="X56" s="12"/>
      <c r="Y56" s="6"/>
      <c r="AC56" s="6"/>
      <c r="AD56" s="12"/>
      <c r="AE56" s="6"/>
    </row>
    <row r="57" spans="1:33" ht="16.5" thickBot="1" x14ac:dyDescent="0.3">
      <c r="B57" s="4" t="s">
        <v>12</v>
      </c>
      <c r="H57" s="30"/>
      <c r="J57"/>
      <c r="K57" s="22"/>
      <c r="L57" s="34"/>
      <c r="M57" s="30"/>
      <c r="N57" s="13"/>
      <c r="Q57" s="13"/>
      <c r="R57"/>
      <c r="S57" s="22"/>
      <c r="U57" s="30"/>
      <c r="W57" s="13"/>
      <c r="X57"/>
      <c r="Y57" s="22"/>
      <c r="AA57" s="30"/>
      <c r="AC57" s="13"/>
      <c r="AD57"/>
      <c r="AE57" s="22"/>
      <c r="AG57" s="30"/>
    </row>
    <row r="58" spans="1:33" ht="8.25" customHeight="1" thickTop="1" x14ac:dyDescent="0.25">
      <c r="B58" s="4" t="s">
        <v>7</v>
      </c>
      <c r="C58" s="21"/>
      <c r="D58" s="21"/>
      <c r="E58" s="21"/>
      <c r="F58" s="21"/>
      <c r="G58" s="21"/>
      <c r="H58" s="30"/>
      <c r="I58" s="21"/>
      <c r="J58" s="12"/>
      <c r="K58" s="13"/>
      <c r="L58" s="13"/>
      <c r="M58" s="30"/>
      <c r="N58" s="13"/>
      <c r="Q58" s="13"/>
      <c r="R58" s="12"/>
      <c r="S58" s="6"/>
      <c r="U58" s="30"/>
      <c r="W58" s="13"/>
      <c r="X58" s="12"/>
      <c r="Y58" s="6"/>
      <c r="AA58" s="30"/>
      <c r="AC58" s="13"/>
      <c r="AD58" s="12"/>
      <c r="AE58" s="6"/>
      <c r="AG58" s="30"/>
    </row>
    <row r="59" spans="1:33" x14ac:dyDescent="0.25">
      <c r="A59" s="23" t="s">
        <v>13</v>
      </c>
      <c r="H59" s="30"/>
      <c r="J59" s="12"/>
      <c r="K59" s="12"/>
      <c r="L59" s="12"/>
      <c r="M59" s="30"/>
      <c r="N59" s="12"/>
      <c r="Q59" s="12"/>
      <c r="R59" s="12"/>
      <c r="S59" s="12"/>
      <c r="U59" s="30"/>
      <c r="W59" s="12"/>
      <c r="X59" s="12"/>
      <c r="Y59" s="12" t="str">
        <f>IF(Y44='GJ 00_01'!AH43,"","Error")</f>
        <v/>
      </c>
      <c r="AA59" s="30"/>
      <c r="AC59" s="12"/>
      <c r="AD59" s="12"/>
      <c r="AE59" s="12" t="str">
        <f>IF(AE44='GJ 01_02'!AI43,"","Error")</f>
        <v/>
      </c>
      <c r="AG59" s="30"/>
    </row>
  </sheetData>
  <mergeCells count="13">
    <mergeCell ref="I8:K8"/>
    <mergeCell ref="I9:K9"/>
    <mergeCell ref="Q8:S8"/>
    <mergeCell ref="I7:K7"/>
    <mergeCell ref="Q7:S7"/>
    <mergeCell ref="A2:AE2"/>
    <mergeCell ref="W6:Y6"/>
    <mergeCell ref="W7:Y7"/>
    <mergeCell ref="Q6:S6"/>
    <mergeCell ref="A4:AE4"/>
    <mergeCell ref="AC6:AE6"/>
    <mergeCell ref="AC7:AE7"/>
    <mergeCell ref="A3:AE3"/>
  </mergeCells>
  <phoneticPr fontId="0" type="noConversion"/>
  <printOptions horizontalCentered="1"/>
  <pageMargins left="0.28000000000000003" right="0.28000000000000003" top="0.37" bottom="0.41" header="0.18" footer="0.2"/>
  <pageSetup paperSize="9" scale="77" orientation="landscape" horizontalDpi="4294967292" r:id="rId1"/>
  <headerFooter alignWithMargins="0">
    <oddFooter>&amp;LAsclepion-Meditec AG
&amp;8&amp;D  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4</vt:i4>
      </vt:variant>
    </vt:vector>
  </HeadingPairs>
  <TitlesOfParts>
    <vt:vector size="16" baseType="lpstr">
      <vt:lpstr>GuV_D</vt:lpstr>
      <vt:lpstr>GuV_E</vt:lpstr>
      <vt:lpstr>GuV 0809</vt:lpstr>
      <vt:lpstr>GuV_D (2)</vt:lpstr>
      <vt:lpstr>GuV_E (2)</vt:lpstr>
      <vt:lpstr>GuV 0708 alt</vt:lpstr>
      <vt:lpstr>GuV_VJ</vt:lpstr>
      <vt:lpstr>GuV_GJ</vt:lpstr>
      <vt:lpstr>IS-Deutsch_Euro</vt:lpstr>
      <vt:lpstr>GJ 00_01</vt:lpstr>
      <vt:lpstr>GJ 01_02</vt:lpstr>
      <vt:lpstr>IS-Engl_Euro </vt:lpstr>
      <vt:lpstr>GuV_D!Druckbereich</vt:lpstr>
      <vt:lpstr>'GuV_D (2)'!Druckbereich</vt:lpstr>
      <vt:lpstr>GuV_E!Druckbereich</vt:lpstr>
      <vt:lpstr>'GuV_E (2)'!Druckbereich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Angermann, Heike</dc:creator>
  <cp:lastModifiedBy>Fischer, Peggy</cp:lastModifiedBy>
  <cp:lastPrinted>2012-10-30T16:27:13Z</cp:lastPrinted>
  <dcterms:created xsi:type="dcterms:W3CDTF">2000-02-07T11:43:37Z</dcterms:created>
  <dcterms:modified xsi:type="dcterms:W3CDTF">2012-12-04T15:24:27Z</dcterms:modified>
</cp:coreProperties>
</file>